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48" yWindow="24" windowWidth="8004" windowHeight="9852" tabRatio="769" firstSheet="6" activeTab="11"/>
  </bookViews>
  <sheets>
    <sheet name="Mixed" sheetId="1" r:id="rId1"/>
    <sheet name="Mixed_FS" sheetId="2" r:id="rId2"/>
    <sheet name="Dame" sheetId="3" r:id="rId3"/>
    <sheet name="Dame_FS" sheetId="4" r:id="rId4"/>
    <sheet name="Herre" sheetId="5" r:id="rId5"/>
    <sheet name="Herre_FS" sheetId="6" r:id="rId6"/>
    <sheet name="Herreklubben_FB" sheetId="7" r:id="rId7"/>
    <sheet name="Herreklubben_FB_0.75" sheetId="8" r:id="rId8"/>
    <sheet name="Herreklubben_FS" sheetId="9" r:id="rId9"/>
    <sheet name="Herreklubben_FS_0.75" sheetId="10" r:id="rId10"/>
    <sheet name="Herreklubben_GS" sheetId="11" r:id="rId11"/>
    <sheet name="Herreklubben_Eclectic" sheetId="12" r:id="rId12"/>
    <sheet name="db" sheetId="13" state="hidden" r:id="rId13"/>
  </sheets>
  <definedNames>
    <definedName name="_xlnm.Print_Area" localSheetId="2">'Dame'!$B$2:$T$41</definedName>
    <definedName name="_xlnm.Print_Area" localSheetId="3">'Dame_FS'!$B$2:$T$41</definedName>
    <definedName name="_xlnm.Print_Area" localSheetId="4">'Herre'!$B$2:$T$41</definedName>
    <definedName name="_xlnm.Print_Area" localSheetId="5">'Herre_FS'!$B$2:$T$41</definedName>
    <definedName name="_xlnm.Print_Area" localSheetId="11">'Herreklubben_Eclectic'!$B$2:$T$41</definedName>
    <definedName name="_xlnm.Print_Area" localSheetId="6">'Herreklubben_FB'!$B$2:$T$41</definedName>
    <definedName name="_xlnm.Print_Area" localSheetId="7">'Herreklubben_FB_0.75'!$B$2:$T$41</definedName>
    <definedName name="_xlnm.Print_Area" localSheetId="8">'Herreklubben_FS'!$B$2:$T$41</definedName>
    <definedName name="_xlnm.Print_Area" localSheetId="9">'Herreklubben_FS_0.75'!$B$2:$T$41</definedName>
    <definedName name="_xlnm.Print_Area" localSheetId="10">'Herreklubben_GS'!$B$2:$T$41</definedName>
    <definedName name="_xlnm.Print_Area" localSheetId="0">'Mixed'!$V$2:$AN$41</definedName>
    <definedName name="_xlnm.Print_Area" localSheetId="1">'Mixed_FS'!$B$2:$T$41</definedName>
  </definedNames>
  <calcPr fullCalcOnLoad="1"/>
</workbook>
</file>

<file path=xl/sharedStrings.xml><?xml version="1.0" encoding="utf-8"?>
<sst xmlns="http://schemas.openxmlformats.org/spreadsheetml/2006/main" count="2047" uniqueCount="63">
  <si>
    <t>Hul</t>
  </si>
  <si>
    <t>Par</t>
  </si>
  <si>
    <t>point</t>
  </si>
  <si>
    <t>Markør</t>
  </si>
  <si>
    <t>UD</t>
  </si>
  <si>
    <t>1. Spiller</t>
  </si>
  <si>
    <t>2. Spiller</t>
  </si>
  <si>
    <t>3. Spiller</t>
  </si>
  <si>
    <t>ATS</t>
  </si>
  <si>
    <t>Spiller:</t>
  </si>
  <si>
    <t>Markør:</t>
  </si>
  <si>
    <t>IND</t>
  </si>
  <si>
    <t>Total</t>
  </si>
  <si>
    <t>Gul
m</t>
  </si>
  <si>
    <t>Rød
m</t>
  </si>
  <si>
    <t>Teested:</t>
  </si>
  <si>
    <t>Herre Gul</t>
  </si>
  <si>
    <t>Herre Rød</t>
  </si>
  <si>
    <t>Dame Gul</t>
  </si>
  <si>
    <t>Dame Rød</t>
  </si>
  <si>
    <t>/</t>
  </si>
  <si>
    <t>CR / Slope:</t>
  </si>
  <si>
    <t>Underskrift: Hjemmeklub: Medlemsnr.</t>
  </si>
  <si>
    <t>slag</t>
  </si>
  <si>
    <t>Resultat:</t>
  </si>
  <si>
    <t xml:space="preserve">Tid:     </t>
  </si>
  <si>
    <t xml:space="preserve">Dato:     </t>
  </si>
  <si>
    <t>Solrød Golfklub</t>
  </si>
  <si>
    <t>Handicap</t>
  </si>
  <si>
    <t>Spillehcp</t>
  </si>
  <si>
    <t>- Spillehcp</t>
  </si>
  <si>
    <t xml:space="preserve">  Netto</t>
  </si>
  <si>
    <t xml:space="preserve">Navn:     </t>
  </si>
  <si>
    <t>Match:</t>
  </si>
  <si>
    <t>Privat</t>
  </si>
  <si>
    <t>Matchform:</t>
  </si>
  <si>
    <t>Stableford</t>
  </si>
  <si>
    <t>Medlemsnr:</t>
  </si>
  <si>
    <t>127-xxxx</t>
  </si>
  <si>
    <t>Hcp-
nøgle</t>
  </si>
  <si>
    <t>127-yyyy</t>
  </si>
  <si>
    <t>Foursome</t>
  </si>
  <si>
    <t>127-xxxx / 127-yyyy</t>
  </si>
  <si>
    <t>herre1 / herre2</t>
  </si>
  <si>
    <t>dame1 / dame2</t>
  </si>
  <si>
    <t>Mixed foursome</t>
  </si>
  <si>
    <t>herre1 / dame1</t>
  </si>
  <si>
    <t>herre1</t>
  </si>
  <si>
    <t>dame1</t>
  </si>
  <si>
    <t>herre2</t>
  </si>
  <si>
    <r>
      <t xml:space="preserve">Solrød Golfklub </t>
    </r>
    <r>
      <rPr>
        <b/>
        <sz val="12"/>
        <color indexed="10"/>
        <rFont val="Arial"/>
        <family val="2"/>
      </rPr>
      <t>(3/4 spillehcp)</t>
    </r>
  </si>
  <si>
    <t>Hcp</t>
  </si>
  <si>
    <t>X</t>
  </si>
  <si>
    <t>EDS</t>
  </si>
  <si>
    <t>Solrød Golfklub.   Bygaden 1, Karlstrup.   2690 Karlslunde.   Tlf: 5614 7900   Bane: 4026 3654</t>
  </si>
  <si>
    <t>Eclectic</t>
  </si>
  <si>
    <t>Fourball best ball</t>
  </si>
  <si>
    <t>Greensome</t>
  </si>
  <si>
    <t>H.rød</t>
  </si>
  <si>
    <t>H.gul</t>
  </si>
  <si>
    <t>D.gul</t>
  </si>
  <si>
    <t>D.rød</t>
  </si>
  <si>
    <t>V2017-08-18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</si>
</sst>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/mmm/yyyy;@"/>
    <numFmt numFmtId="166" formatCode="dd/mm\ yyyy;@"/>
    <numFmt numFmtId="167" formatCode="_ * #,##0.00_ ;_ * \-#,##0.00_ ;_ * &quot;-&quot;??_ ;_ @_ "/>
    <numFmt numFmtId="168" formatCode="ddd\,\ dd/mm\ yyyy"/>
    <numFmt numFmtId="169" formatCode="dd/mm/yy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Webdings"/>
      <family val="1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14"/>
      <color indexed="30"/>
      <name val="Arial"/>
      <family val="2"/>
    </font>
    <font>
      <b/>
      <sz val="14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8080"/>
      <name val="Arial"/>
      <family val="2"/>
    </font>
    <font>
      <sz val="8"/>
      <color rgb="FF808080"/>
      <name val="Arial"/>
      <family val="2"/>
    </font>
    <font>
      <sz val="14"/>
      <color rgb="FF0070C0"/>
      <name val="Arial"/>
      <family val="2"/>
    </font>
    <font>
      <b/>
      <sz val="14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dotted"/>
      <top/>
      <bottom style="dotted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thin"/>
      <right style="thin"/>
      <top style="thin"/>
      <bottom style="dotted"/>
    </border>
    <border>
      <left/>
      <right style="thin"/>
      <top/>
      <bottom style="thin"/>
    </border>
    <border>
      <left/>
      <right style="thin"/>
      <top style="thin"/>
      <bottom style="dotted"/>
    </border>
    <border>
      <left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dotted"/>
      <right style="dotted"/>
      <top/>
      <bottom style="thin"/>
    </border>
    <border>
      <left style="dotted"/>
      <right/>
      <top/>
      <bottom style="dotted"/>
    </border>
    <border>
      <left style="hair"/>
      <right style="thin"/>
      <top style="hair"/>
      <bottom style="thin"/>
    </border>
    <border>
      <left/>
      <right/>
      <top/>
      <bottom style="thin"/>
    </border>
    <border>
      <left/>
      <right style="hair"/>
      <top/>
      <bottom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dotted"/>
      <right style="dotted"/>
      <top/>
      <bottom style="dotted"/>
    </border>
    <border>
      <left/>
      <right style="thin"/>
      <top style="hair"/>
      <bottom style="thin"/>
    </border>
    <border>
      <left style="dotted"/>
      <right style="thin"/>
      <top/>
      <bottom style="dotted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thin"/>
      <right/>
      <top style="thin"/>
      <bottom style="thin"/>
    </border>
    <border>
      <left style="thin"/>
      <right/>
      <top style="thin"/>
      <bottom style="dotted"/>
    </border>
    <border>
      <left/>
      <right/>
      <top style="dotted"/>
      <bottom style="dotted"/>
    </border>
    <border>
      <left/>
      <right/>
      <top style="dotted"/>
      <bottom style="thin"/>
    </border>
    <border>
      <left style="hair"/>
      <right/>
      <top style="hair"/>
      <bottom style="hair"/>
    </border>
    <border>
      <left style="dotted"/>
      <right/>
      <top style="thin"/>
      <bottom style="dotted"/>
    </border>
    <border>
      <left/>
      <right/>
      <top style="thin"/>
      <bottom/>
    </border>
    <border>
      <left style="thin"/>
      <right style="hair"/>
      <top/>
      <bottom/>
    </border>
    <border>
      <left style="hair"/>
      <right/>
      <top style="thin"/>
      <bottom style="thin"/>
    </border>
    <border>
      <left/>
      <right/>
      <top style="hair"/>
      <bottom style="thin"/>
    </border>
    <border>
      <left style="hair"/>
      <right/>
      <top/>
      <bottom style="thin"/>
    </border>
    <border>
      <left style="hair"/>
      <right style="hair"/>
      <top style="thin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dotted"/>
      <right/>
      <top style="dotted"/>
      <bottom/>
    </border>
    <border>
      <left style="dotted"/>
      <right/>
      <top/>
      <bottom style="thin"/>
    </border>
    <border>
      <left style="hair"/>
      <right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 style="hair"/>
      <right style="thin"/>
      <top style="thin"/>
      <bottom/>
    </border>
  </borders>
  <cellStyleXfs count="66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65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0">
    <xf numFmtId="165" fontId="0" fillId="0" borderId="0" xfId="0" applyAlignment="1">
      <alignment/>
    </xf>
    <xf numFmtId="165" fontId="0" fillId="0" borderId="0" xfId="0" applyFill="1" applyAlignment="1">
      <alignment/>
    </xf>
    <xf numFmtId="165" fontId="0" fillId="0" borderId="0" xfId="0" applyAlignment="1">
      <alignment horizontal="center" vertical="center"/>
    </xf>
    <xf numFmtId="165" fontId="0" fillId="0" borderId="0" xfId="0" applyAlignment="1" quotePrefix="1">
      <alignment horizontal="center" vertical="center"/>
    </xf>
    <xf numFmtId="165" fontId="0" fillId="0" borderId="10" xfId="0" applyBorder="1" applyAlignment="1">
      <alignment/>
    </xf>
    <xf numFmtId="165" fontId="0" fillId="0" borderId="0" xfId="0" applyBorder="1" applyAlignment="1">
      <alignment/>
    </xf>
    <xf numFmtId="165" fontId="0" fillId="0" borderId="11" xfId="0" applyBorder="1" applyAlignment="1">
      <alignment/>
    </xf>
    <xf numFmtId="165" fontId="0" fillId="0" borderId="0" xfId="0" applyBorder="1" applyAlignment="1">
      <alignment/>
    </xf>
    <xf numFmtId="165" fontId="0" fillId="0" borderId="0" xfId="0" applyBorder="1" applyAlignment="1" quotePrefix="1">
      <alignment horizontal="center" vertical="center"/>
    </xf>
    <xf numFmtId="165" fontId="0" fillId="0" borderId="0" xfId="0" applyBorder="1" applyAlignment="1">
      <alignment horizontal="center" vertical="center"/>
    </xf>
    <xf numFmtId="165" fontId="0" fillId="0" borderId="12" xfId="0" applyBorder="1" applyAlignment="1">
      <alignment/>
    </xf>
    <xf numFmtId="165" fontId="0" fillId="0" borderId="13" xfId="0" applyBorder="1" applyAlignment="1">
      <alignment/>
    </xf>
    <xf numFmtId="165" fontId="8" fillId="0" borderId="10" xfId="0" applyFont="1" applyBorder="1" applyAlignment="1">
      <alignment horizontal="center" vertical="center"/>
    </xf>
    <xf numFmtId="165" fontId="7" fillId="0" borderId="0" xfId="0" applyFont="1" applyBorder="1" applyAlignment="1">
      <alignment horizontal="center" vertical="center"/>
    </xf>
    <xf numFmtId="165" fontId="8" fillId="0" borderId="0" xfId="0" applyFont="1" applyBorder="1" applyAlignment="1">
      <alignment horizontal="center" vertical="center"/>
    </xf>
    <xf numFmtId="165" fontId="0" fillId="0" borderId="14" xfId="0" applyBorder="1" applyAlignment="1">
      <alignment/>
    </xf>
    <xf numFmtId="165" fontId="0" fillId="0" borderId="15" xfId="0" applyBorder="1" applyAlignment="1">
      <alignment/>
    </xf>
    <xf numFmtId="165" fontId="2" fillId="0" borderId="16" xfId="0" applyFont="1" applyBorder="1" applyAlignment="1">
      <alignment horizontal="left" vertical="center"/>
    </xf>
    <xf numFmtId="165" fontId="0" fillId="0" borderId="17" xfId="0" applyBorder="1" applyAlignment="1">
      <alignment/>
    </xf>
    <xf numFmtId="165" fontId="0" fillId="0" borderId="18" xfId="0" applyBorder="1" applyAlignment="1">
      <alignment/>
    </xf>
    <xf numFmtId="165" fontId="2" fillId="0" borderId="19" xfId="0" applyFont="1" applyBorder="1" applyAlignment="1">
      <alignment horizontal="center" vertical="center"/>
    </xf>
    <xf numFmtId="165" fontId="0" fillId="0" borderId="20" xfId="0" applyBorder="1" applyAlignment="1">
      <alignment/>
    </xf>
    <xf numFmtId="165" fontId="0" fillId="0" borderId="21" xfId="0" applyBorder="1" applyAlignment="1">
      <alignment/>
    </xf>
    <xf numFmtId="165" fontId="2" fillId="0" borderId="22" xfId="0" applyFont="1" applyBorder="1" applyAlignment="1">
      <alignment horizontal="left" vertical="center" wrapText="1"/>
    </xf>
    <xf numFmtId="165" fontId="2" fillId="0" borderId="23" xfId="0" applyFont="1" applyBorder="1" applyAlignment="1">
      <alignment horizontal="left" vertical="center" wrapText="1"/>
    </xf>
    <xf numFmtId="165" fontId="5" fillId="0" borderId="23" xfId="0" applyFont="1" applyBorder="1" applyAlignment="1">
      <alignment horizontal="center" vertical="center"/>
    </xf>
    <xf numFmtId="165" fontId="5" fillId="0" borderId="24" xfId="0" applyFont="1" applyBorder="1" applyAlignment="1">
      <alignment horizontal="center" vertical="center"/>
    </xf>
    <xf numFmtId="165" fontId="2" fillId="0" borderId="25" xfId="0" applyFont="1" applyBorder="1" applyAlignment="1">
      <alignment horizontal="left" vertical="center"/>
    </xf>
    <xf numFmtId="165" fontId="10" fillId="0" borderId="25" xfId="0" applyFont="1" applyBorder="1" applyAlignment="1">
      <alignment horizontal="center" vertical="center"/>
    </xf>
    <xf numFmtId="165" fontId="10" fillId="0" borderId="26" xfId="0" applyFont="1" applyBorder="1" applyAlignment="1">
      <alignment horizontal="center" vertical="center"/>
    </xf>
    <xf numFmtId="165" fontId="0" fillId="0" borderId="24" xfId="0" applyBorder="1" applyAlignment="1">
      <alignment/>
    </xf>
    <xf numFmtId="165" fontId="0" fillId="0" borderId="27" xfId="0" applyBorder="1" applyAlignment="1">
      <alignment/>
    </xf>
    <xf numFmtId="165" fontId="0" fillId="0" borderId="26" xfId="0" applyBorder="1" applyAlignment="1">
      <alignment/>
    </xf>
    <xf numFmtId="165" fontId="0" fillId="0" borderId="28" xfId="0" applyBorder="1" applyAlignment="1">
      <alignment/>
    </xf>
    <xf numFmtId="165" fontId="2" fillId="0" borderId="29" xfId="0" applyFont="1" applyBorder="1" applyAlignment="1">
      <alignment horizontal="center" vertical="center"/>
    </xf>
    <xf numFmtId="165" fontId="0" fillId="0" borderId="30" xfId="0" applyBorder="1" applyAlignment="1">
      <alignment/>
    </xf>
    <xf numFmtId="165" fontId="0" fillId="0" borderId="31" xfId="0" applyBorder="1" applyAlignment="1">
      <alignment/>
    </xf>
    <xf numFmtId="165" fontId="2" fillId="0" borderId="32" xfId="0" applyFont="1" applyBorder="1" applyAlignment="1">
      <alignment horizontal="center" vertical="center"/>
    </xf>
    <xf numFmtId="165" fontId="0" fillId="0" borderId="33" xfId="0" applyBorder="1" applyAlignment="1">
      <alignment/>
    </xf>
    <xf numFmtId="165" fontId="0" fillId="0" borderId="34" xfId="0" applyBorder="1" applyAlignment="1">
      <alignment/>
    </xf>
    <xf numFmtId="165" fontId="0" fillId="0" borderId="35" xfId="0" applyBorder="1" applyAlignment="1">
      <alignment/>
    </xf>
    <xf numFmtId="165" fontId="2" fillId="0" borderId="17" xfId="0" applyFont="1" applyBorder="1" applyAlignment="1">
      <alignment/>
    </xf>
    <xf numFmtId="165" fontId="0" fillId="0" borderId="32" xfId="0" applyBorder="1" applyAlignment="1">
      <alignment/>
    </xf>
    <xf numFmtId="165" fontId="0" fillId="0" borderId="36" xfId="0" applyBorder="1" applyAlignment="1">
      <alignment/>
    </xf>
    <xf numFmtId="165" fontId="0" fillId="0" borderId="37" xfId="0" applyBorder="1" applyAlignment="1">
      <alignment/>
    </xf>
    <xf numFmtId="165" fontId="0" fillId="0" borderId="38" xfId="0" applyBorder="1" applyAlignment="1">
      <alignment/>
    </xf>
    <xf numFmtId="165" fontId="2" fillId="0" borderId="39" xfId="0" applyFont="1" applyFill="1" applyBorder="1" applyAlignment="1">
      <alignment horizontal="center" vertical="center"/>
    </xf>
    <xf numFmtId="1" fontId="3" fillId="0" borderId="40" xfId="0" applyNumberFormat="1" applyFont="1" applyFill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41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65" fontId="0" fillId="0" borderId="43" xfId="0" applyBorder="1" applyAlignment="1">
      <alignment/>
    </xf>
    <xf numFmtId="165" fontId="0" fillId="0" borderId="44" xfId="0" applyBorder="1" applyAlignment="1">
      <alignment/>
    </xf>
    <xf numFmtId="165" fontId="0" fillId="0" borderId="45" xfId="0" applyBorder="1" applyAlignment="1">
      <alignment/>
    </xf>
    <xf numFmtId="164" fontId="4" fillId="0" borderId="46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5" fontId="0" fillId="0" borderId="16" xfId="0" applyBorder="1" applyAlignment="1">
      <alignment/>
    </xf>
    <xf numFmtId="165" fontId="0" fillId="0" borderId="47" xfId="0" applyBorder="1" applyAlignment="1">
      <alignment/>
    </xf>
    <xf numFmtId="165" fontId="0" fillId="0" borderId="48" xfId="0" applyBorder="1" applyAlignment="1">
      <alignment/>
    </xf>
    <xf numFmtId="165" fontId="0" fillId="0" borderId="49" xfId="0" applyBorder="1" applyAlignment="1">
      <alignment/>
    </xf>
    <xf numFmtId="165" fontId="0" fillId="0" borderId="50" xfId="0" applyBorder="1" applyAlignment="1">
      <alignment/>
    </xf>
    <xf numFmtId="165" fontId="0" fillId="0" borderId="51" xfId="0" applyBorder="1" applyAlignment="1">
      <alignment/>
    </xf>
    <xf numFmtId="165" fontId="0" fillId="0" borderId="52" xfId="0" applyBorder="1" applyAlignment="1">
      <alignment/>
    </xf>
    <xf numFmtId="165" fontId="0" fillId="0" borderId="22" xfId="0" applyBorder="1" applyAlignment="1">
      <alignment/>
    </xf>
    <xf numFmtId="165" fontId="0" fillId="0" borderId="53" xfId="0" applyBorder="1" applyAlignment="1">
      <alignment/>
    </xf>
    <xf numFmtId="165" fontId="2" fillId="0" borderId="51" xfId="0" applyFont="1" applyBorder="1" applyAlignment="1">
      <alignment horizontal="center" vertical="center"/>
    </xf>
    <xf numFmtId="165" fontId="0" fillId="0" borderId="54" xfId="0" applyBorder="1" applyAlignment="1">
      <alignment/>
    </xf>
    <xf numFmtId="165" fontId="2" fillId="0" borderId="52" xfId="0" applyFont="1" applyBorder="1" applyAlignment="1">
      <alignment horizontal="center" vertical="center"/>
    </xf>
    <xf numFmtId="165" fontId="0" fillId="0" borderId="55" xfId="0" applyBorder="1" applyAlignment="1">
      <alignment/>
    </xf>
    <xf numFmtId="165" fontId="0" fillId="0" borderId="56" xfId="0" applyBorder="1" applyAlignment="1">
      <alignment/>
    </xf>
    <xf numFmtId="165" fontId="0" fillId="0" borderId="57" xfId="0" applyBorder="1" applyAlignment="1">
      <alignment/>
    </xf>
    <xf numFmtId="165" fontId="0" fillId="0" borderId="58" xfId="0" applyBorder="1" applyAlignment="1">
      <alignment/>
    </xf>
    <xf numFmtId="165" fontId="0" fillId="0" borderId="59" xfId="0" applyBorder="1" applyAlignment="1">
      <alignment/>
    </xf>
    <xf numFmtId="1" fontId="3" fillId="0" borderId="30" xfId="0" applyNumberFormat="1" applyFont="1" applyBorder="1" applyAlignment="1">
      <alignment horizontal="center" vertical="center"/>
    </xf>
    <xf numFmtId="1" fontId="3" fillId="32" borderId="31" xfId="0" applyNumberFormat="1" applyFont="1" applyFill="1" applyBorder="1" applyAlignment="1">
      <alignment horizontal="center" vertical="center"/>
    </xf>
    <xf numFmtId="1" fontId="3" fillId="32" borderId="42" xfId="0" applyNumberFormat="1" applyFont="1" applyFill="1" applyBorder="1" applyAlignment="1">
      <alignment horizontal="center" vertical="center"/>
    </xf>
    <xf numFmtId="1" fontId="53" fillId="0" borderId="41" xfId="0" applyNumberFormat="1" applyFont="1" applyBorder="1" applyAlignment="1">
      <alignment horizontal="center" vertical="center"/>
    </xf>
    <xf numFmtId="1" fontId="53" fillId="0" borderId="30" xfId="0" applyNumberFormat="1" applyFont="1" applyBorder="1" applyAlignment="1">
      <alignment horizontal="center" vertical="center"/>
    </xf>
    <xf numFmtId="1" fontId="53" fillId="0" borderId="31" xfId="0" applyNumberFormat="1" applyFont="1" applyBorder="1" applyAlignment="1">
      <alignment horizontal="center" vertical="center"/>
    </xf>
    <xf numFmtId="1" fontId="53" fillId="0" borderId="41" xfId="0" applyNumberFormat="1" applyFont="1" applyFill="1" applyBorder="1" applyAlignment="1">
      <alignment horizontal="center" vertical="center"/>
    </xf>
    <xf numFmtId="1" fontId="53" fillId="0" borderId="42" xfId="0" applyNumberFormat="1" applyFont="1" applyFill="1" applyBorder="1" applyAlignment="1">
      <alignment horizontal="center" vertical="center"/>
    </xf>
    <xf numFmtId="1" fontId="53" fillId="0" borderId="40" xfId="0" applyNumberFormat="1" applyFont="1" applyFill="1" applyBorder="1" applyAlignment="1">
      <alignment horizontal="center" vertical="center"/>
    </xf>
    <xf numFmtId="1" fontId="53" fillId="0" borderId="29" xfId="0" applyNumberFormat="1" applyFont="1" applyBorder="1" applyAlignment="1">
      <alignment horizontal="center" vertical="center"/>
    </xf>
    <xf numFmtId="1" fontId="53" fillId="0" borderId="40" xfId="0" applyNumberFormat="1" applyFont="1" applyBorder="1" applyAlignment="1">
      <alignment horizontal="center" vertical="center"/>
    </xf>
    <xf numFmtId="1" fontId="53" fillId="32" borderId="31" xfId="0" applyNumberFormat="1" applyFont="1" applyFill="1" applyBorder="1" applyAlignment="1">
      <alignment horizontal="center" vertical="center"/>
    </xf>
    <xf numFmtId="1" fontId="53" fillId="32" borderId="42" xfId="0" applyNumberFormat="1" applyFont="1" applyFill="1" applyBorder="1" applyAlignment="1">
      <alignment horizontal="center" vertical="center"/>
    </xf>
    <xf numFmtId="165" fontId="54" fillId="32" borderId="39" xfId="0" applyFont="1" applyFill="1" applyBorder="1" applyAlignment="1">
      <alignment horizontal="center" vertical="center"/>
    </xf>
    <xf numFmtId="165" fontId="0" fillId="0" borderId="60" xfId="0" applyBorder="1" applyAlignment="1">
      <alignment/>
    </xf>
    <xf numFmtId="165" fontId="0" fillId="0" borderId="61" xfId="0" applyBorder="1" applyAlignment="1">
      <alignment/>
    </xf>
    <xf numFmtId="165" fontId="0" fillId="0" borderId="62" xfId="0" applyBorder="1" applyAlignment="1">
      <alignment/>
    </xf>
    <xf numFmtId="165" fontId="0" fillId="0" borderId="0" xfId="0" applyBorder="1" applyAlignment="1">
      <alignment/>
    </xf>
    <xf numFmtId="165" fontId="0" fillId="0" borderId="0" xfId="0" applyBorder="1" applyAlignment="1">
      <alignment/>
    </xf>
    <xf numFmtId="165" fontId="0" fillId="0" borderId="19" xfId="0" applyBorder="1" applyAlignment="1">
      <alignment/>
    </xf>
    <xf numFmtId="165" fontId="0" fillId="0" borderId="40" xfId="0" applyBorder="1" applyAlignment="1">
      <alignment/>
    </xf>
    <xf numFmtId="165" fontId="0" fillId="0" borderId="42" xfId="0" applyBorder="1" applyAlignment="1">
      <alignment/>
    </xf>
    <xf numFmtId="165" fontId="0" fillId="0" borderId="41" xfId="0" applyBorder="1" applyAlignment="1">
      <alignment/>
    </xf>
    <xf numFmtId="165" fontId="0" fillId="0" borderId="0" xfId="0" applyBorder="1" applyAlignment="1">
      <alignment/>
    </xf>
    <xf numFmtId="165" fontId="0" fillId="0" borderId="0" xfId="0" applyBorder="1" applyAlignment="1">
      <alignment/>
    </xf>
    <xf numFmtId="165" fontId="5" fillId="0" borderId="39" xfId="0" applyFont="1" applyFill="1" applyBorder="1" applyAlignment="1">
      <alignment horizontal="center" vertical="center"/>
    </xf>
    <xf numFmtId="165" fontId="9" fillId="32" borderId="63" xfId="0" applyFont="1" applyFill="1" applyBorder="1" applyAlignment="1">
      <alignment horizontal="center" vertical="center"/>
    </xf>
    <xf numFmtId="165" fontId="9" fillId="32" borderId="39" xfId="0" applyFont="1" applyFill="1" applyBorder="1" applyAlignment="1">
      <alignment horizontal="center" vertical="center"/>
    </xf>
    <xf numFmtId="165" fontId="2" fillId="0" borderId="0" xfId="0" applyFont="1" applyAlignment="1">
      <alignment/>
    </xf>
    <xf numFmtId="164" fontId="5" fillId="0" borderId="64" xfId="0" applyNumberFormat="1" applyFont="1" applyFill="1" applyBorder="1" applyAlignment="1">
      <alignment horizontal="center" vertical="center"/>
    </xf>
    <xf numFmtId="165" fontId="0" fillId="0" borderId="0" xfId="0" applyBorder="1" applyAlignment="1">
      <alignment horizontal="center" vertical="center"/>
    </xf>
    <xf numFmtId="165" fontId="0" fillId="0" borderId="0" xfId="0" applyBorder="1" applyAlignment="1">
      <alignment/>
    </xf>
    <xf numFmtId="165" fontId="0" fillId="0" borderId="0" xfId="0" applyBorder="1" applyAlignment="1">
      <alignment/>
    </xf>
    <xf numFmtId="164" fontId="4" fillId="0" borderId="42" xfId="0" applyNumberFormat="1" applyFont="1" applyBorder="1" applyAlignment="1">
      <alignment horizontal="center" vertical="center"/>
    </xf>
    <xf numFmtId="167" fontId="36" fillId="0" borderId="0" xfId="56" applyNumberFormat="1" applyAlignment="1">
      <alignment horizontal="center"/>
      <protection/>
    </xf>
    <xf numFmtId="165" fontId="36" fillId="0" borderId="0" xfId="56">
      <alignment/>
      <protection/>
    </xf>
    <xf numFmtId="167" fontId="36" fillId="0" borderId="0" xfId="56" applyNumberFormat="1">
      <alignment/>
      <protection/>
    </xf>
    <xf numFmtId="167" fontId="0" fillId="0" borderId="0" xfId="44" applyNumberFormat="1" applyFont="1" applyAlignment="1" quotePrefix="1">
      <alignment/>
    </xf>
    <xf numFmtId="167" fontId="0" fillId="0" borderId="0" xfId="44" applyNumberFormat="1" applyFont="1" applyAlignment="1">
      <alignment/>
    </xf>
    <xf numFmtId="165" fontId="2" fillId="0" borderId="23" xfId="0" applyFont="1" applyBorder="1" applyAlignment="1">
      <alignment horizontal="center" vertical="center"/>
    </xf>
    <xf numFmtId="165" fontId="0" fillId="0" borderId="65" xfId="0" applyBorder="1" applyAlignment="1">
      <alignment/>
    </xf>
    <xf numFmtId="165" fontId="9" fillId="0" borderId="65" xfId="0" applyFont="1" applyBorder="1" applyAlignment="1">
      <alignment horizontal="center" vertical="center"/>
    </xf>
    <xf numFmtId="165" fontId="55" fillId="0" borderId="65" xfId="0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32" borderId="65" xfId="0" applyNumberFormat="1" applyFill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53" fillId="0" borderId="41" xfId="0" applyNumberFormat="1" applyFon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32" borderId="46" xfId="0" applyNumberFormat="1" applyFill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53" fillId="0" borderId="42" xfId="0" applyNumberFormat="1" applyFont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0" fontId="0" fillId="32" borderId="66" xfId="0" applyNumberFormat="1" applyFill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53" fillId="0" borderId="40" xfId="0" applyNumberFormat="1" applyFon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32" borderId="67" xfId="0" applyNumberFormat="1" applyFill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32" borderId="68" xfId="0" applyNumberFormat="1" applyFill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53" fillId="0" borderId="31" xfId="0" applyNumberFormat="1" applyFont="1" applyBorder="1" applyAlignment="1">
      <alignment horizontal="center" vertical="center"/>
    </xf>
    <xf numFmtId="0" fontId="53" fillId="0" borderId="69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32" borderId="29" xfId="0" applyNumberFormat="1" applyFill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32" borderId="41" xfId="0" applyNumberFormat="1" applyFill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/>
    </xf>
    <xf numFmtId="0" fontId="0" fillId="32" borderId="40" xfId="0" applyNumberFormat="1" applyFill="1" applyBorder="1" applyAlignment="1">
      <alignment horizontal="center" vertical="center"/>
    </xf>
    <xf numFmtId="0" fontId="53" fillId="0" borderId="24" xfId="0" applyNumberFormat="1" applyFont="1" applyBorder="1" applyAlignment="1">
      <alignment horizontal="center" vertical="center"/>
    </xf>
    <xf numFmtId="0" fontId="53" fillId="0" borderId="21" xfId="0" applyNumberFormat="1" applyFont="1" applyBorder="1" applyAlignment="1">
      <alignment horizontal="center" vertical="center"/>
    </xf>
    <xf numFmtId="0" fontId="53" fillId="33" borderId="31" xfId="0" applyNumberFormat="1" applyFont="1" applyFill="1" applyBorder="1" applyAlignment="1">
      <alignment horizontal="center" vertical="center"/>
    </xf>
    <xf numFmtId="0" fontId="9" fillId="32" borderId="64" xfId="0" applyNumberFormat="1" applyFont="1" applyFill="1" applyBorder="1" applyAlignment="1">
      <alignment horizontal="center" vertical="center"/>
    </xf>
    <xf numFmtId="0" fontId="9" fillId="32" borderId="39" xfId="0" applyNumberFormat="1" applyFont="1" applyFill="1" applyBorder="1" applyAlignment="1">
      <alignment horizontal="center" vertical="center"/>
    </xf>
    <xf numFmtId="0" fontId="9" fillId="32" borderId="63" xfId="0" applyNumberFormat="1" applyFont="1" applyFill="1" applyBorder="1" applyAlignment="1">
      <alignment horizontal="center" vertical="center"/>
    </xf>
    <xf numFmtId="0" fontId="5" fillId="0" borderId="52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15" fillId="0" borderId="54" xfId="0" applyNumberFormat="1" applyFont="1" applyBorder="1" applyAlignment="1">
      <alignment horizontal="center" vertical="center"/>
    </xf>
    <xf numFmtId="0" fontId="53" fillId="32" borderId="65" xfId="0" applyNumberFormat="1" applyFont="1" applyFill="1" applyBorder="1" applyAlignment="1">
      <alignment horizontal="center" vertical="center"/>
    </xf>
    <xf numFmtId="0" fontId="0" fillId="0" borderId="17" xfId="0" applyNumberFormat="1" applyBorder="1" applyAlignment="1">
      <alignment/>
    </xf>
    <xf numFmtId="0" fontId="0" fillId="0" borderId="47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5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53" fillId="32" borderId="46" xfId="0" applyNumberFormat="1" applyFont="1" applyFill="1" applyBorder="1" applyAlignment="1">
      <alignment horizontal="center" vertical="center"/>
    </xf>
    <xf numFmtId="0" fontId="0" fillId="0" borderId="33" xfId="0" applyNumberFormat="1" applyBorder="1" applyAlignment="1">
      <alignment/>
    </xf>
    <xf numFmtId="0" fontId="0" fillId="0" borderId="48" xfId="0" applyNumberFormat="1" applyBorder="1" applyAlignment="1">
      <alignment/>
    </xf>
    <xf numFmtId="0" fontId="0" fillId="0" borderId="50" xfId="0" applyNumberFormat="1" applyBorder="1" applyAlignment="1">
      <alignment/>
    </xf>
    <xf numFmtId="0" fontId="0" fillId="0" borderId="58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42" xfId="0" applyNumberFormat="1" applyBorder="1" applyAlignment="1">
      <alignment/>
    </xf>
    <xf numFmtId="0" fontId="53" fillId="32" borderId="66" xfId="0" applyNumberFormat="1" applyFont="1" applyFill="1" applyBorder="1" applyAlignment="1">
      <alignment horizontal="center" vertical="center"/>
    </xf>
    <xf numFmtId="0" fontId="0" fillId="0" borderId="34" xfId="0" applyNumberFormat="1" applyBorder="1" applyAlignment="1">
      <alignment/>
    </xf>
    <xf numFmtId="0" fontId="0" fillId="0" borderId="49" xfId="0" applyNumberFormat="1" applyBorder="1" applyAlignment="1">
      <alignment/>
    </xf>
    <xf numFmtId="0" fontId="0" fillId="0" borderId="51" xfId="0" applyNumberFormat="1" applyBorder="1" applyAlignment="1">
      <alignment/>
    </xf>
    <xf numFmtId="0" fontId="0" fillId="0" borderId="52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53" fillId="32" borderId="67" xfId="0" applyNumberFormat="1" applyFont="1" applyFill="1" applyBorder="1" applyAlignment="1">
      <alignment horizontal="center" vertical="center"/>
    </xf>
    <xf numFmtId="0" fontId="0" fillId="0" borderId="61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53" fillId="32" borderId="68" xfId="0" applyNumberFormat="1" applyFont="1" applyFill="1" applyBorder="1" applyAlignment="1">
      <alignment horizontal="center" vertical="center"/>
    </xf>
    <xf numFmtId="0" fontId="3" fillId="0" borderId="69" xfId="0" applyNumberFormat="1" applyFont="1" applyBorder="1" applyAlignment="1">
      <alignment horizontal="center" vertical="center"/>
    </xf>
    <xf numFmtId="0" fontId="0" fillId="0" borderId="31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54" xfId="0" applyNumberFormat="1" applyBorder="1" applyAlignment="1">
      <alignment/>
    </xf>
    <xf numFmtId="0" fontId="0" fillId="0" borderId="62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40" xfId="0" applyNumberForma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53" fillId="32" borderId="29" xfId="0" applyNumberFormat="1" applyFont="1" applyFill="1" applyBorder="1" applyAlignment="1">
      <alignment horizontal="center" vertical="center"/>
    </xf>
    <xf numFmtId="0" fontId="53" fillId="32" borderId="41" xfId="0" applyNumberFormat="1" applyFont="1" applyFill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53" fillId="32" borderId="42" xfId="0" applyNumberFormat="1" applyFont="1" applyFill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53" fillId="32" borderId="30" xfId="0" applyNumberFormat="1" applyFont="1" applyFill="1" applyBorder="1" applyAlignment="1">
      <alignment horizontal="center" vertical="center"/>
    </xf>
    <xf numFmtId="0" fontId="0" fillId="0" borderId="65" xfId="0" applyNumberForma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0" fillId="0" borderId="60" xfId="0" applyNumberFormat="1" applyBorder="1" applyAlignment="1">
      <alignment/>
    </xf>
    <xf numFmtId="0" fontId="3" fillId="0" borderId="21" xfId="0" applyNumberFormat="1" applyFont="1" applyBorder="1" applyAlignment="1">
      <alignment horizontal="center" vertical="center"/>
    </xf>
    <xf numFmtId="0" fontId="0" fillId="0" borderId="32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3" fillId="33" borderId="31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0" fillId="0" borderId="55" xfId="0" applyNumberFormat="1" applyBorder="1" applyAlignment="1">
      <alignment/>
    </xf>
    <xf numFmtId="0" fontId="0" fillId="0" borderId="59" xfId="0" applyNumberFormat="1" applyBorder="1" applyAlignment="1">
      <alignment/>
    </xf>
    <xf numFmtId="0" fontId="0" fillId="0" borderId="4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4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5" fillId="0" borderId="39" xfId="0" applyNumberFormat="1" applyFont="1" applyFill="1" applyBorder="1" applyAlignment="1">
      <alignment horizontal="center" vertical="center"/>
    </xf>
    <xf numFmtId="164" fontId="54" fillId="32" borderId="52" xfId="0" applyNumberFormat="1" applyFont="1" applyFill="1" applyBorder="1" applyAlignment="1">
      <alignment horizontal="center" vertical="center"/>
    </xf>
    <xf numFmtId="164" fontId="54" fillId="32" borderId="39" xfId="0" applyNumberFormat="1" applyFont="1" applyFill="1" applyBorder="1" applyAlignment="1">
      <alignment horizontal="center" vertical="center"/>
    </xf>
    <xf numFmtId="164" fontId="9" fillId="32" borderId="64" xfId="0" applyNumberFormat="1" applyFont="1" applyFill="1" applyBorder="1" applyAlignment="1">
      <alignment horizontal="center" vertical="center"/>
    </xf>
    <xf numFmtId="164" fontId="9" fillId="32" borderId="39" xfId="0" applyNumberFormat="1" applyFont="1" applyFill="1" applyBorder="1" applyAlignment="1">
      <alignment horizontal="center" vertical="center"/>
    </xf>
    <xf numFmtId="164" fontId="9" fillId="32" borderId="63" xfId="0" applyNumberFormat="1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54" fillId="32" borderId="30" xfId="0" applyNumberFormat="1" applyFont="1" applyFill="1" applyBorder="1" applyAlignment="1">
      <alignment horizontal="center" vertical="center"/>
    </xf>
    <xf numFmtId="0" fontId="11" fillId="32" borderId="65" xfId="0" applyNumberFormat="1" applyFont="1" applyFill="1" applyBorder="1" applyAlignment="1">
      <alignment horizontal="center" vertical="center"/>
    </xf>
    <xf numFmtId="0" fontId="11" fillId="32" borderId="46" xfId="0" applyNumberFormat="1" applyFont="1" applyFill="1" applyBorder="1" applyAlignment="1">
      <alignment horizontal="center" vertical="center"/>
    </xf>
    <xf numFmtId="0" fontId="11" fillId="32" borderId="67" xfId="0" applyNumberFormat="1" applyFont="1" applyFill="1" applyBorder="1" applyAlignment="1">
      <alignment horizontal="center" vertical="center"/>
    </xf>
    <xf numFmtId="0" fontId="11" fillId="32" borderId="68" xfId="0" applyNumberFormat="1" applyFont="1" applyFill="1" applyBorder="1" applyAlignment="1">
      <alignment horizontal="center" vertical="center"/>
    </xf>
    <xf numFmtId="0" fontId="11" fillId="32" borderId="29" xfId="0" applyNumberFormat="1" applyFont="1" applyFill="1" applyBorder="1" applyAlignment="1">
      <alignment horizontal="center" vertical="center"/>
    </xf>
    <xf numFmtId="0" fontId="11" fillId="32" borderId="41" xfId="0" applyNumberFormat="1" applyFont="1" applyFill="1" applyBorder="1" applyAlignment="1">
      <alignment horizontal="center" vertical="center"/>
    </xf>
    <xf numFmtId="0" fontId="11" fillId="32" borderId="42" xfId="0" applyNumberFormat="1" applyFont="1" applyFill="1" applyBorder="1" applyAlignment="1">
      <alignment horizontal="center" vertical="center"/>
    </xf>
    <xf numFmtId="0" fontId="11" fillId="32" borderId="30" xfId="0" applyNumberFormat="1" applyFont="1" applyFill="1" applyBorder="1" applyAlignment="1">
      <alignment horizontal="center" vertical="center"/>
    </xf>
    <xf numFmtId="0" fontId="11" fillId="32" borderId="66" xfId="0" applyNumberFormat="1" applyFont="1" applyFill="1" applyBorder="1" applyAlignment="1">
      <alignment horizontal="center" vertical="center"/>
    </xf>
    <xf numFmtId="1" fontId="9" fillId="32" borderId="63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164" fontId="0" fillId="0" borderId="16" xfId="0" applyNumberFormat="1" applyBorder="1" applyAlignment="1">
      <alignment/>
    </xf>
    <xf numFmtId="164" fontId="0" fillId="0" borderId="0" xfId="0" applyNumberFormat="1" applyAlignment="1">
      <alignment/>
    </xf>
    <xf numFmtId="0" fontId="36" fillId="0" borderId="0" xfId="56" applyNumberFormat="1" applyFont="1">
      <alignment/>
      <protection/>
    </xf>
    <xf numFmtId="0" fontId="36" fillId="32" borderId="0" xfId="56" applyNumberFormat="1" applyFont="1" applyFill="1">
      <alignment/>
      <protection/>
    </xf>
    <xf numFmtId="0" fontId="36" fillId="0" borderId="0" xfId="56" applyNumberFormat="1" applyFont="1" applyFill="1">
      <alignment/>
      <protection/>
    </xf>
    <xf numFmtId="167" fontId="36" fillId="0" borderId="0" xfId="56" applyNumberFormat="1" applyFont="1">
      <alignment/>
      <protection/>
    </xf>
    <xf numFmtId="167" fontId="36" fillId="32" borderId="0" xfId="56" applyNumberFormat="1" applyFont="1" applyFill="1" applyAlignment="1">
      <alignment wrapText="1"/>
      <protection/>
    </xf>
    <xf numFmtId="167" fontId="36" fillId="34" borderId="0" xfId="56" applyNumberFormat="1" applyFont="1" applyFill="1" applyAlignment="1">
      <alignment wrapText="1"/>
      <protection/>
    </xf>
    <xf numFmtId="165" fontId="36" fillId="32" borderId="0" xfId="56" applyFont="1" applyFill="1" applyAlignment="1">
      <alignment wrapText="1"/>
      <protection/>
    </xf>
    <xf numFmtId="165" fontId="36" fillId="34" borderId="0" xfId="56" applyFont="1" applyFill="1" applyAlignment="1">
      <alignment wrapText="1"/>
      <protection/>
    </xf>
    <xf numFmtId="167" fontId="36" fillId="35" borderId="0" xfId="56" applyNumberFormat="1" applyFont="1" applyFill="1">
      <alignment/>
      <protection/>
    </xf>
    <xf numFmtId="0" fontId="36" fillId="35" borderId="0" xfId="56" applyNumberFormat="1" applyFont="1" applyFill="1">
      <alignment/>
      <protection/>
    </xf>
    <xf numFmtId="0" fontId="0" fillId="0" borderId="61" xfId="0" applyNumberFormat="1" applyBorder="1" applyAlignment="1">
      <alignment/>
    </xf>
    <xf numFmtId="0" fontId="0" fillId="0" borderId="40" xfId="0" applyNumberFormat="1" applyBorder="1" applyAlignment="1">
      <alignment horizontal="center" vertical="center"/>
    </xf>
    <xf numFmtId="0" fontId="0" fillId="0" borderId="40" xfId="0" applyNumberFormat="1" applyBorder="1" applyAlignment="1">
      <alignment/>
    </xf>
    <xf numFmtId="0" fontId="0" fillId="0" borderId="34" xfId="0" applyNumberForma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0" fillId="32" borderId="41" xfId="0" applyNumberFormat="1" applyFill="1" applyBorder="1" applyAlignment="1">
      <alignment horizontal="center" vertical="center"/>
    </xf>
    <xf numFmtId="0" fontId="0" fillId="32" borderId="29" xfId="0" applyNumberFormat="1" applyFill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7" fontId="36" fillId="35" borderId="0" xfId="56" applyNumberFormat="1" applyFont="1" applyFill="1">
      <alignment/>
      <protection/>
    </xf>
    <xf numFmtId="0" fontId="36" fillId="35" borderId="0" xfId="56" applyNumberFormat="1" applyFont="1" applyFill="1">
      <alignment/>
      <protection/>
    </xf>
    <xf numFmtId="167" fontId="36" fillId="0" borderId="0" xfId="56" applyNumberFormat="1" applyFont="1" applyFill="1">
      <alignment/>
      <protection/>
    </xf>
    <xf numFmtId="0" fontId="36" fillId="0" borderId="0" xfId="56" applyNumberFormat="1" applyFont="1" applyFill="1">
      <alignment/>
      <protection/>
    </xf>
    <xf numFmtId="0" fontId="36" fillId="36" borderId="0" xfId="56" applyNumberFormat="1" applyFont="1" applyFill="1">
      <alignment/>
      <protection/>
    </xf>
    <xf numFmtId="0" fontId="36" fillId="36" borderId="0" xfId="56" applyNumberFormat="1" applyFont="1" applyFill="1">
      <alignment/>
      <protection/>
    </xf>
    <xf numFmtId="167" fontId="0" fillId="35" borderId="0" xfId="44" applyNumberFormat="1" applyFont="1" applyFill="1" applyAlignment="1">
      <alignment/>
    </xf>
    <xf numFmtId="165" fontId="56" fillId="0" borderId="65" xfId="0" applyFont="1" applyBorder="1" applyAlignment="1">
      <alignment horizontal="center" vertical="center"/>
    </xf>
    <xf numFmtId="0" fontId="53" fillId="7" borderId="65" xfId="0" applyNumberFormat="1" applyFont="1" applyFill="1" applyBorder="1" applyAlignment="1">
      <alignment horizontal="center" vertical="center"/>
    </xf>
    <xf numFmtId="0" fontId="53" fillId="7" borderId="46" xfId="0" applyNumberFormat="1" applyFont="1" applyFill="1" applyBorder="1" applyAlignment="1">
      <alignment horizontal="center" vertical="center"/>
    </xf>
    <xf numFmtId="0" fontId="53" fillId="7" borderId="66" xfId="0" applyNumberFormat="1" applyFont="1" applyFill="1" applyBorder="1" applyAlignment="1">
      <alignment horizontal="center" vertical="center"/>
    </xf>
    <xf numFmtId="0" fontId="53" fillId="7" borderId="67" xfId="0" applyNumberFormat="1" applyFont="1" applyFill="1" applyBorder="1" applyAlignment="1">
      <alignment horizontal="center" vertical="center"/>
    </xf>
    <xf numFmtId="0" fontId="53" fillId="7" borderId="68" xfId="0" applyNumberFormat="1" applyFont="1" applyFill="1" applyBorder="1" applyAlignment="1">
      <alignment horizontal="center" vertical="center"/>
    </xf>
    <xf numFmtId="1" fontId="53" fillId="7" borderId="42" xfId="0" applyNumberFormat="1" applyFont="1" applyFill="1" applyBorder="1" applyAlignment="1">
      <alignment horizontal="center" vertical="center"/>
    </xf>
    <xf numFmtId="0" fontId="53" fillId="7" borderId="29" xfId="0" applyNumberFormat="1" applyFont="1" applyFill="1" applyBorder="1" applyAlignment="1">
      <alignment horizontal="center" vertical="center"/>
    </xf>
    <xf numFmtId="0" fontId="53" fillId="7" borderId="41" xfId="0" applyNumberFormat="1" applyFont="1" applyFill="1" applyBorder="1" applyAlignment="1">
      <alignment horizontal="center" vertical="center"/>
    </xf>
    <xf numFmtId="0" fontId="53" fillId="7" borderId="40" xfId="0" applyNumberFormat="1" applyFont="1" applyFill="1" applyBorder="1" applyAlignment="1">
      <alignment horizontal="center" vertical="center"/>
    </xf>
    <xf numFmtId="0" fontId="53" fillId="7" borderId="10" xfId="0" applyNumberFormat="1" applyFont="1" applyFill="1" applyBorder="1" applyAlignment="1">
      <alignment horizontal="center" vertical="center"/>
    </xf>
    <xf numFmtId="164" fontId="54" fillId="7" borderId="64" xfId="0" applyNumberFormat="1" applyFont="1" applyFill="1" applyBorder="1" applyAlignment="1">
      <alignment horizontal="center" vertical="center"/>
    </xf>
    <xf numFmtId="164" fontId="54" fillId="7" borderId="39" xfId="0" applyNumberFormat="1" applyFont="1" applyFill="1" applyBorder="1" applyAlignment="1">
      <alignment horizontal="center" vertical="center"/>
    </xf>
    <xf numFmtId="1" fontId="54" fillId="7" borderId="63" xfId="0" applyNumberFormat="1" applyFont="1" applyFill="1" applyBorder="1" applyAlignment="1">
      <alignment horizontal="center" vertical="center"/>
    </xf>
    <xf numFmtId="0" fontId="54" fillId="7" borderId="39" xfId="0" applyNumberFormat="1" applyFont="1" applyFill="1" applyBorder="1" applyAlignment="1">
      <alignment horizontal="center" vertical="center"/>
    </xf>
    <xf numFmtId="0" fontId="54" fillId="7" borderId="63" xfId="0" applyNumberFormat="1" applyFont="1" applyFill="1" applyBorder="1" applyAlignment="1">
      <alignment horizontal="center" vertical="center"/>
    </xf>
    <xf numFmtId="0" fontId="11" fillId="7" borderId="65" xfId="0" applyNumberFormat="1" applyFont="1" applyFill="1" applyBorder="1" applyAlignment="1">
      <alignment horizontal="center" vertical="center"/>
    </xf>
    <xf numFmtId="0" fontId="11" fillId="7" borderId="46" xfId="0" applyNumberFormat="1" applyFont="1" applyFill="1" applyBorder="1" applyAlignment="1">
      <alignment horizontal="center" vertical="center"/>
    </xf>
    <xf numFmtId="0" fontId="0" fillId="7" borderId="66" xfId="0" applyNumberFormat="1" applyFont="1" applyFill="1" applyBorder="1" applyAlignment="1">
      <alignment horizontal="center" vertical="center"/>
    </xf>
    <xf numFmtId="0" fontId="11" fillId="7" borderId="66" xfId="0" applyNumberFormat="1" applyFont="1" applyFill="1" applyBorder="1" applyAlignment="1">
      <alignment horizontal="center" vertical="center"/>
    </xf>
    <xf numFmtId="0" fontId="11" fillId="7" borderId="67" xfId="0" applyNumberFormat="1" applyFont="1" applyFill="1" applyBorder="1" applyAlignment="1">
      <alignment horizontal="center" vertical="center"/>
    </xf>
    <xf numFmtId="0" fontId="11" fillId="7" borderId="68" xfId="0" applyNumberFormat="1" applyFont="1" applyFill="1" applyBorder="1" applyAlignment="1">
      <alignment horizontal="center" vertical="center"/>
    </xf>
    <xf numFmtId="0" fontId="11" fillId="7" borderId="29" xfId="0" applyNumberFormat="1" applyFont="1" applyFill="1" applyBorder="1" applyAlignment="1">
      <alignment horizontal="center" vertical="center"/>
    </xf>
    <xf numFmtId="0" fontId="11" fillId="7" borderId="41" xfId="0" applyNumberFormat="1" applyFont="1" applyFill="1" applyBorder="1" applyAlignment="1">
      <alignment horizontal="center" vertical="center"/>
    </xf>
    <xf numFmtId="0" fontId="11" fillId="7" borderId="42" xfId="0" applyNumberFormat="1" applyFont="1" applyFill="1" applyBorder="1" applyAlignment="1">
      <alignment horizontal="center" vertical="center"/>
    </xf>
    <xf numFmtId="0" fontId="11" fillId="7" borderId="30" xfId="0" applyNumberFormat="1" applyFont="1" applyFill="1" applyBorder="1" applyAlignment="1">
      <alignment horizontal="center" vertical="center"/>
    </xf>
    <xf numFmtId="0" fontId="3" fillId="7" borderId="10" xfId="0" applyNumberFormat="1" applyFont="1" applyFill="1" applyBorder="1" applyAlignment="1">
      <alignment horizontal="center" vertical="center"/>
    </xf>
    <xf numFmtId="1" fontId="6" fillId="7" borderId="42" xfId="0" applyNumberFormat="1" applyFont="1" applyFill="1" applyBorder="1" applyAlignment="1">
      <alignment horizontal="center" vertical="center"/>
    </xf>
    <xf numFmtId="164" fontId="9" fillId="7" borderId="39" xfId="0" applyNumberFormat="1" applyFont="1" applyFill="1" applyBorder="1" applyAlignment="1">
      <alignment horizontal="center" vertical="center"/>
    </xf>
    <xf numFmtId="1" fontId="9" fillId="7" borderId="19" xfId="0" applyNumberFormat="1" applyFont="1" applyFill="1" applyBorder="1" applyAlignment="1">
      <alignment horizontal="center" vertical="center"/>
    </xf>
    <xf numFmtId="1" fontId="3" fillId="13" borderId="42" xfId="0" applyNumberFormat="1" applyFont="1" applyFill="1" applyBorder="1" applyAlignment="1">
      <alignment horizontal="center" vertical="center"/>
    </xf>
    <xf numFmtId="1" fontId="6" fillId="13" borderId="42" xfId="0" applyNumberFormat="1" applyFont="1" applyFill="1" applyBorder="1" applyAlignment="1">
      <alignment horizontal="center" vertical="center"/>
    </xf>
    <xf numFmtId="165" fontId="9" fillId="7" borderId="39" xfId="0" applyFont="1" applyFill="1" applyBorder="1" applyAlignment="1">
      <alignment horizontal="center" vertical="center"/>
    </xf>
    <xf numFmtId="165" fontId="54" fillId="7" borderId="39" xfId="0" applyFont="1" applyFill="1" applyBorder="1" applyAlignment="1">
      <alignment horizontal="center" vertical="center"/>
    </xf>
    <xf numFmtId="165" fontId="2" fillId="0" borderId="23" xfId="0" applyFont="1" applyBorder="1" applyAlignment="1">
      <alignment horizontal="left" vertical="center"/>
    </xf>
    <xf numFmtId="165" fontId="0" fillId="0" borderId="24" xfId="0" applyBorder="1" applyAlignment="1">
      <alignment horizontal="left" vertical="center"/>
    </xf>
    <xf numFmtId="165" fontId="0" fillId="0" borderId="60" xfId="0" applyBorder="1" applyAlignment="1">
      <alignment/>
    </xf>
    <xf numFmtId="165" fontId="13" fillId="0" borderId="54" xfId="0" applyFont="1" applyBorder="1" applyAlignment="1">
      <alignment horizontal="center" vertical="center"/>
    </xf>
    <xf numFmtId="165" fontId="13" fillId="0" borderId="70" xfId="0" applyFont="1" applyBorder="1" applyAlignment="1">
      <alignment horizontal="center" vertical="center"/>
    </xf>
    <xf numFmtId="165" fontId="2" fillId="0" borderId="70" xfId="0" applyFont="1" applyBorder="1" applyAlignment="1">
      <alignment horizontal="center" vertical="center"/>
    </xf>
    <xf numFmtId="165" fontId="0" fillId="0" borderId="10" xfId="0" applyFont="1" applyBorder="1" applyAlignment="1">
      <alignment horizontal="center" vertical="center"/>
    </xf>
    <xf numFmtId="165" fontId="2" fillId="0" borderId="52" xfId="0" applyFont="1" applyBorder="1" applyAlignment="1">
      <alignment horizontal="left" vertical="center"/>
    </xf>
    <xf numFmtId="165" fontId="2" fillId="0" borderId="29" xfId="0" applyFont="1" applyBorder="1" applyAlignment="1">
      <alignment horizontal="left" vertical="center"/>
    </xf>
    <xf numFmtId="165" fontId="3" fillId="0" borderId="52" xfId="0" applyFont="1" applyBorder="1" applyAlignment="1">
      <alignment horizontal="right" vertical="center"/>
    </xf>
    <xf numFmtId="165" fontId="3" fillId="0" borderId="63" xfId="0" applyFont="1" applyBorder="1" applyAlignment="1">
      <alignment horizontal="right" vertical="center"/>
    </xf>
    <xf numFmtId="165" fontId="3" fillId="0" borderId="44" xfId="0" applyFont="1" applyBorder="1" applyAlignment="1">
      <alignment horizontal="right" vertical="center"/>
    </xf>
    <xf numFmtId="165" fontId="2" fillId="0" borderId="71" xfId="0" applyFont="1" applyBorder="1" applyAlignment="1">
      <alignment horizontal="left" vertical="center" wrapText="1"/>
    </xf>
    <xf numFmtId="165" fontId="0" fillId="0" borderId="72" xfId="0" applyBorder="1" applyAlignment="1">
      <alignment horizontal="left" vertical="center" wrapText="1"/>
    </xf>
    <xf numFmtId="165" fontId="0" fillId="0" borderId="73" xfId="0" applyBorder="1" applyAlignment="1">
      <alignment horizontal="left" vertical="center" wrapText="1"/>
    </xf>
    <xf numFmtId="165" fontId="0" fillId="0" borderId="30" xfId="0" applyBorder="1" applyAlignment="1">
      <alignment horizontal="left" vertical="center" wrapText="1"/>
    </xf>
    <xf numFmtId="165" fontId="0" fillId="0" borderId="53" xfId="0" applyFont="1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0" fillId="0" borderId="39" xfId="0" applyFont="1" applyBorder="1" applyAlignment="1">
      <alignment horizontal="left" vertical="center"/>
    </xf>
    <xf numFmtId="165" fontId="0" fillId="0" borderId="39" xfId="0" applyBorder="1" applyAlignment="1">
      <alignment horizontal="left" vertical="center"/>
    </xf>
    <xf numFmtId="165" fontId="0" fillId="0" borderId="19" xfId="0" applyBorder="1" applyAlignment="1">
      <alignment horizontal="left" vertical="center"/>
    </xf>
    <xf numFmtId="165" fontId="3" fillId="0" borderId="60" xfId="0" applyFont="1" applyBorder="1" applyAlignment="1">
      <alignment horizontal="left" vertical="center"/>
    </xf>
    <xf numFmtId="165" fontId="3" fillId="0" borderId="72" xfId="0" applyFont="1" applyBorder="1" applyAlignment="1">
      <alignment horizontal="left" vertical="center"/>
    </xf>
    <xf numFmtId="165" fontId="3" fillId="0" borderId="39" xfId="0" applyFont="1" applyBorder="1" applyAlignment="1">
      <alignment horizontal="left" vertical="center"/>
    </xf>
    <xf numFmtId="165" fontId="3" fillId="0" borderId="30" xfId="0" applyFont="1" applyBorder="1" applyAlignment="1">
      <alignment horizontal="left" vertical="center"/>
    </xf>
    <xf numFmtId="165" fontId="3" fillId="0" borderId="53" xfId="0" applyFont="1" applyBorder="1" applyAlignment="1" quotePrefix="1">
      <alignment horizontal="right" vertical="center"/>
    </xf>
    <xf numFmtId="165" fontId="3" fillId="0" borderId="23" xfId="0" applyFont="1" applyBorder="1" applyAlignment="1" quotePrefix="1">
      <alignment horizontal="right" vertical="center"/>
    </xf>
    <xf numFmtId="165" fontId="3" fillId="0" borderId="24" xfId="0" applyFont="1" applyBorder="1" applyAlignment="1" quotePrefix="1">
      <alignment horizontal="right" vertical="center"/>
    </xf>
    <xf numFmtId="165" fontId="0" fillId="0" borderId="74" xfId="0" applyBorder="1" applyAlignment="1">
      <alignment/>
    </xf>
    <xf numFmtId="165" fontId="0" fillId="0" borderId="75" xfId="0" applyBorder="1" applyAlignment="1">
      <alignment/>
    </xf>
    <xf numFmtId="165" fontId="0" fillId="0" borderId="76" xfId="0" applyBorder="1" applyAlignment="1">
      <alignment/>
    </xf>
    <xf numFmtId="165" fontId="0" fillId="0" borderId="77" xfId="0" applyBorder="1" applyAlignment="1">
      <alignment/>
    </xf>
    <xf numFmtId="165" fontId="0" fillId="0" borderId="0" xfId="0" applyBorder="1" applyAlignment="1">
      <alignment/>
    </xf>
    <xf numFmtId="165" fontId="0" fillId="0" borderId="0" xfId="0" applyBorder="1" applyAlignment="1">
      <alignment/>
    </xf>
    <xf numFmtId="165" fontId="0" fillId="0" borderId="21" xfId="0" applyBorder="1" applyAlignment="1">
      <alignment/>
    </xf>
    <xf numFmtId="165" fontId="0" fillId="0" borderId="19" xfId="0" applyBorder="1" applyAlignment="1">
      <alignment/>
    </xf>
    <xf numFmtId="0" fontId="2" fillId="0" borderId="22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165" fontId="0" fillId="0" borderId="78" xfId="0" applyBorder="1" applyAlignment="1">
      <alignment/>
    </xf>
    <xf numFmtId="165" fontId="0" fillId="0" borderId="72" xfId="0" applyBorder="1" applyAlignment="1">
      <alignment/>
    </xf>
    <xf numFmtId="0" fontId="53" fillId="32" borderId="72" xfId="0" applyNumberFormat="1" applyFont="1" applyFill="1" applyBorder="1" applyAlignment="1">
      <alignment horizontal="center" vertical="center"/>
    </xf>
    <xf numFmtId="0" fontId="53" fillId="32" borderId="40" xfId="0" applyNumberFormat="1" applyFont="1" applyFill="1" applyBorder="1" applyAlignment="1">
      <alignment/>
    </xf>
    <xf numFmtId="0" fontId="6" fillId="33" borderId="72" xfId="0" applyNumberFormat="1" applyFont="1" applyFill="1" applyBorder="1" applyAlignment="1">
      <alignment horizontal="center" vertical="center"/>
    </xf>
    <xf numFmtId="0" fontId="6" fillId="33" borderId="40" xfId="0" applyNumberFormat="1" applyFont="1" applyFill="1" applyBorder="1" applyAlignment="1">
      <alignment/>
    </xf>
    <xf numFmtId="0" fontId="6" fillId="7" borderId="21" xfId="0" applyNumberFormat="1" applyFont="1" applyFill="1" applyBorder="1" applyAlignment="1">
      <alignment horizontal="center" vertical="center"/>
    </xf>
    <xf numFmtId="0" fontId="6" fillId="7" borderId="19" xfId="0" applyNumberFormat="1" applyFont="1" applyFill="1" applyBorder="1" applyAlignment="1">
      <alignment/>
    </xf>
    <xf numFmtId="0" fontId="0" fillId="0" borderId="79" xfId="0" applyNumberFormat="1" applyBorder="1" applyAlignment="1">
      <alignment horizontal="center" vertical="center"/>
    </xf>
    <xf numFmtId="0" fontId="0" fillId="0" borderId="61" xfId="0" applyNumberFormat="1" applyBorder="1" applyAlignment="1">
      <alignment/>
    </xf>
    <xf numFmtId="0" fontId="53" fillId="32" borderId="80" xfId="0" applyNumberFormat="1" applyFont="1" applyFill="1" applyBorder="1" applyAlignment="1">
      <alignment horizontal="center" vertical="center" wrapText="1"/>
    </xf>
    <xf numFmtId="0" fontId="53" fillId="32" borderId="66" xfId="0" applyNumberFormat="1" applyFont="1" applyFill="1" applyBorder="1" applyAlignment="1">
      <alignment/>
    </xf>
    <xf numFmtId="0" fontId="11" fillId="7" borderId="80" xfId="0" applyNumberFormat="1" applyFont="1" applyFill="1" applyBorder="1" applyAlignment="1">
      <alignment horizontal="center" vertical="center" wrapText="1"/>
    </xf>
    <xf numFmtId="0" fontId="11" fillId="7" borderId="66" xfId="0" applyNumberFormat="1" applyFont="1" applyFill="1" applyBorder="1" applyAlignment="1">
      <alignment/>
    </xf>
    <xf numFmtId="0" fontId="0" fillId="0" borderId="72" xfId="0" applyNumberFormat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/>
    </xf>
    <xf numFmtId="0" fontId="3" fillId="0" borderId="72" xfId="0" applyNumberFormat="1" applyFont="1" applyBorder="1" applyAlignment="1">
      <alignment horizontal="center" vertical="center"/>
    </xf>
    <xf numFmtId="0" fontId="0" fillId="0" borderId="40" xfId="0" applyNumberFormat="1" applyBorder="1" applyAlignment="1">
      <alignment/>
    </xf>
    <xf numFmtId="0" fontId="3" fillId="32" borderId="72" xfId="0" applyNumberFormat="1" applyFont="1" applyFill="1" applyBorder="1" applyAlignment="1">
      <alignment horizontal="center" vertical="center"/>
    </xf>
    <xf numFmtId="0" fontId="0" fillId="32" borderId="40" xfId="0" applyNumberFormat="1" applyFill="1" applyBorder="1" applyAlignment="1">
      <alignment/>
    </xf>
    <xf numFmtId="0" fontId="53" fillId="33" borderId="72" xfId="0" applyNumberFormat="1" applyFont="1" applyFill="1" applyBorder="1" applyAlignment="1">
      <alignment horizontal="center" vertical="center"/>
    </xf>
    <xf numFmtId="0" fontId="53" fillId="33" borderId="40" xfId="0" applyNumberFormat="1" applyFont="1" applyFill="1" applyBorder="1" applyAlignment="1">
      <alignment/>
    </xf>
    <xf numFmtId="0" fontId="53" fillId="7" borderId="21" xfId="0" applyNumberFormat="1" applyFont="1" applyFill="1" applyBorder="1" applyAlignment="1">
      <alignment horizontal="center" vertical="center"/>
    </xf>
    <xf numFmtId="0" fontId="53" fillId="7" borderId="19" xfId="0" applyNumberFormat="1" applyFont="1" applyFill="1" applyBorder="1" applyAlignment="1">
      <alignment/>
    </xf>
    <xf numFmtId="0" fontId="0" fillId="32" borderId="80" xfId="0" applyNumberFormat="1" applyFill="1" applyBorder="1" applyAlignment="1">
      <alignment horizontal="center" vertical="center" wrapText="1"/>
    </xf>
    <xf numFmtId="0" fontId="0" fillId="32" borderId="66" xfId="0" applyNumberFormat="1" applyFill="1" applyBorder="1" applyAlignment="1">
      <alignment/>
    </xf>
    <xf numFmtId="0" fontId="53" fillId="7" borderId="80" xfId="0" applyNumberFormat="1" applyFont="1" applyFill="1" applyBorder="1" applyAlignment="1">
      <alignment horizontal="center" vertical="center" wrapText="1"/>
    </xf>
    <xf numFmtId="0" fontId="53" fillId="7" borderId="66" xfId="0" applyNumberFormat="1" applyFont="1" applyFill="1" applyBorder="1" applyAlignment="1">
      <alignment/>
    </xf>
    <xf numFmtId="165" fontId="2" fillId="0" borderId="22" xfId="0" applyFont="1" applyBorder="1" applyAlignment="1">
      <alignment horizontal="left" vertical="center"/>
    </xf>
    <xf numFmtId="165" fontId="2" fillId="0" borderId="23" xfId="0" applyFont="1" applyBorder="1" applyAlignment="1">
      <alignment horizontal="left" vertical="center"/>
    </xf>
    <xf numFmtId="165" fontId="2" fillId="0" borderId="24" xfId="0" applyFont="1" applyBorder="1" applyAlignment="1">
      <alignment horizontal="left" vertical="center"/>
    </xf>
    <xf numFmtId="0" fontId="0" fillId="0" borderId="60" xfId="0" applyNumberFormat="1" applyBorder="1" applyAlignment="1">
      <alignment horizontal="center" vertical="center"/>
    </xf>
    <xf numFmtId="0" fontId="0" fillId="0" borderId="60" xfId="0" applyNumberFormat="1" applyBorder="1" applyAlignment="1">
      <alignment/>
    </xf>
    <xf numFmtId="0" fontId="0" fillId="0" borderId="39" xfId="0" applyNumberFormat="1" applyBorder="1" applyAlignment="1">
      <alignment horizontal="center" vertical="center"/>
    </xf>
    <xf numFmtId="0" fontId="0" fillId="0" borderId="39" xfId="0" applyNumberFormat="1" applyBorder="1" applyAlignment="1">
      <alignment/>
    </xf>
    <xf numFmtId="165" fontId="53" fillId="32" borderId="72" xfId="0" applyFont="1" applyFill="1" applyBorder="1" applyAlignment="1">
      <alignment horizontal="center" vertical="center"/>
    </xf>
    <xf numFmtId="165" fontId="53" fillId="32" borderId="40" xfId="0" applyFont="1" applyFill="1" applyBorder="1" applyAlignment="1">
      <alignment/>
    </xf>
    <xf numFmtId="165" fontId="6" fillId="33" borderId="72" xfId="0" applyFont="1" applyFill="1" applyBorder="1" applyAlignment="1">
      <alignment horizontal="center" vertical="center"/>
    </xf>
    <xf numFmtId="165" fontId="6" fillId="33" borderId="40" xfId="0" applyFont="1" applyFill="1" applyBorder="1" applyAlignment="1">
      <alignment/>
    </xf>
    <xf numFmtId="165" fontId="6" fillId="7" borderId="69" xfId="0" applyFont="1" applyFill="1" applyBorder="1" applyAlignment="1">
      <alignment horizontal="center" vertical="center"/>
    </xf>
    <xf numFmtId="165" fontId="6" fillId="7" borderId="19" xfId="0" applyFont="1" applyFill="1" applyBorder="1" applyAlignment="1">
      <alignment/>
    </xf>
    <xf numFmtId="165" fontId="0" fillId="0" borderId="79" xfId="0" applyBorder="1" applyAlignment="1">
      <alignment horizontal="center" vertical="center"/>
    </xf>
    <xf numFmtId="165" fontId="0" fillId="0" borderId="61" xfId="0" applyBorder="1" applyAlignment="1">
      <alignment/>
    </xf>
    <xf numFmtId="165" fontId="53" fillId="32" borderId="80" xfId="0" applyFont="1" applyFill="1" applyBorder="1" applyAlignment="1">
      <alignment horizontal="center" vertical="center" wrapText="1"/>
    </xf>
    <xf numFmtId="165" fontId="53" fillId="32" borderId="66" xfId="0" applyFont="1" applyFill="1" applyBorder="1" applyAlignment="1">
      <alignment/>
    </xf>
    <xf numFmtId="165" fontId="11" fillId="7" borderId="80" xfId="0" applyFont="1" applyFill="1" applyBorder="1" applyAlignment="1">
      <alignment horizontal="center" vertical="center" wrapText="1"/>
    </xf>
    <xf numFmtId="165" fontId="11" fillId="7" borderId="66" xfId="0" applyFont="1" applyFill="1" applyBorder="1" applyAlignment="1">
      <alignment/>
    </xf>
    <xf numFmtId="165" fontId="0" fillId="0" borderId="72" xfId="0" applyBorder="1" applyAlignment="1">
      <alignment horizontal="center" vertical="center" wrapText="1"/>
    </xf>
    <xf numFmtId="165" fontId="0" fillId="0" borderId="40" xfId="0" applyBorder="1" applyAlignment="1">
      <alignment horizontal="center" vertical="center"/>
    </xf>
    <xf numFmtId="165" fontId="3" fillId="0" borderId="72" xfId="0" applyFont="1" applyBorder="1" applyAlignment="1">
      <alignment horizontal="center" vertical="center"/>
    </xf>
    <xf numFmtId="165" fontId="0" fillId="0" borderId="40" xfId="0" applyBorder="1" applyAlignment="1">
      <alignment/>
    </xf>
    <xf numFmtId="165" fontId="3" fillId="32" borderId="72" xfId="0" applyFont="1" applyFill="1" applyBorder="1" applyAlignment="1">
      <alignment horizontal="center" vertical="center"/>
    </xf>
    <xf numFmtId="165" fontId="0" fillId="32" borderId="40" xfId="0" applyFill="1" applyBorder="1" applyAlignment="1">
      <alignment/>
    </xf>
    <xf numFmtId="165" fontId="53" fillId="33" borderId="72" xfId="0" applyFont="1" applyFill="1" applyBorder="1" applyAlignment="1">
      <alignment horizontal="center" vertical="center"/>
    </xf>
    <xf numFmtId="165" fontId="53" fillId="33" borderId="40" xfId="0" applyFont="1" applyFill="1" applyBorder="1" applyAlignment="1">
      <alignment/>
    </xf>
    <xf numFmtId="165" fontId="53" fillId="7" borderId="69" xfId="0" applyFont="1" applyFill="1" applyBorder="1" applyAlignment="1">
      <alignment horizontal="center" vertical="center"/>
    </xf>
    <xf numFmtId="165" fontId="53" fillId="7" borderId="19" xfId="0" applyFont="1" applyFill="1" applyBorder="1" applyAlignment="1">
      <alignment/>
    </xf>
    <xf numFmtId="165" fontId="0" fillId="32" borderId="80" xfId="0" applyFill="1" applyBorder="1" applyAlignment="1">
      <alignment horizontal="center" vertical="center" wrapText="1"/>
    </xf>
    <xf numFmtId="165" fontId="0" fillId="32" borderId="66" xfId="0" applyFill="1" applyBorder="1" applyAlignment="1">
      <alignment/>
    </xf>
    <xf numFmtId="165" fontId="53" fillId="7" borderId="80" xfId="0" applyFont="1" applyFill="1" applyBorder="1" applyAlignment="1">
      <alignment horizontal="center" vertical="center" wrapText="1"/>
    </xf>
    <xf numFmtId="165" fontId="53" fillId="7" borderId="66" xfId="0" applyFont="1" applyFill="1" applyBorder="1" applyAlignment="1">
      <alignment/>
    </xf>
    <xf numFmtId="165" fontId="2" fillId="0" borderId="53" xfId="0" applyFont="1" applyBorder="1" applyAlignment="1">
      <alignment horizontal="left" vertical="center"/>
    </xf>
    <xf numFmtId="165" fontId="0" fillId="0" borderId="41" xfId="0" applyBorder="1" applyAlignment="1">
      <alignment horizontal="left" vertical="center"/>
    </xf>
    <xf numFmtId="165" fontId="0" fillId="0" borderId="23" xfId="0" applyBorder="1" applyAlignment="1">
      <alignment horizontal="left"/>
    </xf>
    <xf numFmtId="165" fontId="2" fillId="0" borderId="23" xfId="0" applyFont="1" applyBorder="1" applyAlignment="1">
      <alignment horizontal="center" vertical="center"/>
    </xf>
    <xf numFmtId="165" fontId="0" fillId="0" borderId="23" xfId="0" applyBorder="1" applyAlignment="1">
      <alignment horizontal="center" vertical="center"/>
    </xf>
    <xf numFmtId="165" fontId="2" fillId="0" borderId="73" xfId="0" applyFont="1" applyBorder="1" applyAlignment="1">
      <alignment horizontal="center" vertical="center"/>
    </xf>
    <xf numFmtId="165" fontId="0" fillId="0" borderId="39" xfId="0" applyBorder="1" applyAlignment="1">
      <alignment horizontal="center" vertical="center"/>
    </xf>
    <xf numFmtId="165" fontId="0" fillId="0" borderId="30" xfId="0" applyBorder="1" applyAlignment="1">
      <alignment horizontal="center" vertical="center"/>
    </xf>
    <xf numFmtId="164" fontId="2" fillId="0" borderId="73" xfId="0" applyNumberFormat="1" applyFon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5" fontId="2" fillId="0" borderId="50" xfId="0" applyFont="1" applyBorder="1" applyAlignment="1">
      <alignment horizontal="left" vertical="center" wrapText="1"/>
    </xf>
    <xf numFmtId="165" fontId="0" fillId="0" borderId="25" xfId="0" applyBorder="1" applyAlignment="1">
      <alignment/>
    </xf>
    <xf numFmtId="165" fontId="4" fillId="0" borderId="25" xfId="0" applyFont="1" applyBorder="1" applyAlignment="1">
      <alignment horizontal="left" vertical="center"/>
    </xf>
    <xf numFmtId="165" fontId="0" fillId="0" borderId="25" xfId="0" applyFont="1" applyBorder="1" applyAlignment="1">
      <alignment horizontal="left" vertical="center"/>
    </xf>
    <xf numFmtId="165" fontId="0" fillId="0" borderId="42" xfId="0" applyFont="1" applyBorder="1" applyAlignment="1">
      <alignment horizontal="left" vertical="center"/>
    </xf>
    <xf numFmtId="164" fontId="4" fillId="0" borderId="58" xfId="0" applyNumberFormat="1" applyFont="1" applyBorder="1" applyAlignment="1">
      <alignment horizontal="center" vertical="center"/>
    </xf>
    <xf numFmtId="164" fontId="0" fillId="0" borderId="42" xfId="0" applyNumberFormat="1" applyBorder="1" applyAlignment="1">
      <alignment/>
    </xf>
    <xf numFmtId="20" fontId="4" fillId="0" borderId="25" xfId="0" applyNumberFormat="1" applyFont="1" applyBorder="1" applyAlignment="1">
      <alignment horizontal="center" vertical="center"/>
    </xf>
    <xf numFmtId="165" fontId="4" fillId="0" borderId="81" xfId="0" applyFont="1" applyBorder="1" applyAlignment="1">
      <alignment horizontal="left" vertical="center" wrapText="1"/>
    </xf>
    <xf numFmtId="165" fontId="0" fillId="0" borderId="81" xfId="0" applyBorder="1" applyAlignment="1">
      <alignment horizontal="left" vertical="center" wrapText="1"/>
    </xf>
    <xf numFmtId="165" fontId="0" fillId="0" borderId="82" xfId="0" applyBorder="1" applyAlignment="1">
      <alignment horizontal="left" vertical="center" wrapText="1"/>
    </xf>
    <xf numFmtId="165" fontId="0" fillId="0" borderId="39" xfId="0" applyBorder="1" applyAlignment="1">
      <alignment horizontal="left" vertical="center" wrapText="1"/>
    </xf>
    <xf numFmtId="165" fontId="2" fillId="0" borderId="83" xfId="0" applyFont="1" applyBorder="1" applyAlignment="1">
      <alignment horizontal="left" vertical="center" wrapText="1"/>
    </xf>
    <xf numFmtId="165" fontId="0" fillId="0" borderId="82" xfId="0" applyBorder="1" applyAlignment="1">
      <alignment vertical="center"/>
    </xf>
    <xf numFmtId="165" fontId="0" fillId="0" borderId="64" xfId="0" applyBorder="1" applyAlignment="1">
      <alignment vertical="center"/>
    </xf>
    <xf numFmtId="165" fontId="0" fillId="0" borderId="30" xfId="0" applyBorder="1" applyAlignment="1">
      <alignment vertical="center"/>
    </xf>
    <xf numFmtId="165" fontId="4" fillId="0" borderId="83" xfId="0" applyFont="1" applyBorder="1" applyAlignment="1">
      <alignment vertical="center"/>
    </xf>
    <xf numFmtId="165" fontId="0" fillId="0" borderId="81" xfId="0" applyBorder="1" applyAlignment="1">
      <alignment vertical="center"/>
    </xf>
    <xf numFmtId="165" fontId="0" fillId="0" borderId="39" xfId="0" applyBorder="1" applyAlignment="1">
      <alignment vertical="center"/>
    </xf>
    <xf numFmtId="165" fontId="2" fillId="0" borderId="83" xfId="0" applyFont="1" applyBorder="1" applyAlignment="1">
      <alignment horizontal="left" vertical="center"/>
    </xf>
    <xf numFmtId="165" fontId="0" fillId="0" borderId="81" xfId="0" applyBorder="1" applyAlignment="1">
      <alignment horizontal="left" vertical="center"/>
    </xf>
    <xf numFmtId="165" fontId="0" fillId="0" borderId="84" xfId="0" applyBorder="1" applyAlignment="1">
      <alignment horizontal="left" vertical="center"/>
    </xf>
    <xf numFmtId="165" fontId="0" fillId="0" borderId="64" xfId="0" applyBorder="1" applyAlignment="1">
      <alignment horizontal="left" vertical="center"/>
    </xf>
    <xf numFmtId="165" fontId="2" fillId="0" borderId="85" xfId="0" applyFont="1" applyBorder="1" applyAlignment="1">
      <alignment horizontal="left" vertical="center" wrapText="1"/>
    </xf>
    <xf numFmtId="165" fontId="0" fillId="0" borderId="39" xfId="0" applyBorder="1" applyAlignment="1">
      <alignment/>
    </xf>
    <xf numFmtId="165" fontId="14" fillId="0" borderId="70" xfId="0" applyFont="1" applyBorder="1" applyAlignment="1">
      <alignment horizontal="center" vertical="center"/>
    </xf>
    <xf numFmtId="165" fontId="10" fillId="0" borderId="23" xfId="0" applyFont="1" applyBorder="1" applyAlignment="1">
      <alignment horizontal="left" vertical="center"/>
    </xf>
    <xf numFmtId="165" fontId="10" fillId="0" borderId="41" xfId="0" applyFont="1" applyBorder="1" applyAlignment="1">
      <alignment horizontal="left" vertical="center"/>
    </xf>
    <xf numFmtId="165" fontId="5" fillId="0" borderId="53" xfId="0" applyFont="1" applyBorder="1" applyAlignment="1">
      <alignment horizontal="center" vertical="center"/>
    </xf>
    <xf numFmtId="165" fontId="0" fillId="0" borderId="41" xfId="0" applyBorder="1" applyAlignment="1">
      <alignment/>
    </xf>
    <xf numFmtId="165" fontId="11" fillId="0" borderId="41" xfId="0" applyFont="1" applyBorder="1" applyAlignment="1">
      <alignment/>
    </xf>
    <xf numFmtId="166" fontId="4" fillId="0" borderId="23" xfId="0" applyNumberFormat="1" applyFont="1" applyBorder="1" applyAlignment="1">
      <alignment horizontal="center" vertical="center" wrapText="1"/>
    </xf>
    <xf numFmtId="166" fontId="0" fillId="0" borderId="23" xfId="0" applyNumberFormat="1" applyBorder="1" applyAlignment="1">
      <alignment/>
    </xf>
    <xf numFmtId="0" fontId="6" fillId="32" borderId="80" xfId="0" applyNumberFormat="1" applyFont="1" applyFill="1" applyBorder="1" applyAlignment="1">
      <alignment horizontal="center" vertical="center"/>
    </xf>
    <xf numFmtId="0" fontId="6" fillId="32" borderId="67" xfId="0" applyNumberFormat="1" applyFont="1" applyFill="1" applyBorder="1" applyAlignment="1">
      <alignment horizontal="center" vertical="center"/>
    </xf>
    <xf numFmtId="0" fontId="6" fillId="33" borderId="80" xfId="0" applyNumberFormat="1" applyFont="1" applyFill="1" applyBorder="1" applyAlignment="1">
      <alignment horizontal="center" vertical="center"/>
    </xf>
    <xf numFmtId="0" fontId="6" fillId="33" borderId="67" xfId="0" applyNumberFormat="1" applyFont="1" applyFill="1" applyBorder="1" applyAlignment="1">
      <alignment horizontal="center" vertical="center"/>
    </xf>
    <xf numFmtId="0" fontId="6" fillId="7" borderId="86" xfId="0" applyNumberFormat="1" applyFont="1" applyFill="1" applyBorder="1" applyAlignment="1">
      <alignment horizontal="center" vertical="center"/>
    </xf>
    <xf numFmtId="0" fontId="6" fillId="7" borderId="49" xfId="0" applyNumberFormat="1" applyFont="1" applyFill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11" fillId="32" borderId="80" xfId="0" applyNumberFormat="1" applyFont="1" applyFill="1" applyBorder="1" applyAlignment="1">
      <alignment horizontal="center" vertical="center" wrapText="1"/>
    </xf>
    <xf numFmtId="0" fontId="11" fillId="32" borderId="67" xfId="0" applyNumberFormat="1" applyFont="1" applyFill="1" applyBorder="1" applyAlignment="1">
      <alignment horizontal="center" vertical="center" wrapText="1"/>
    </xf>
    <xf numFmtId="0" fontId="11" fillId="7" borderId="67" xfId="0" applyNumberFormat="1" applyFont="1" applyFill="1" applyBorder="1" applyAlignment="1">
      <alignment horizontal="center" vertical="center" wrapText="1"/>
    </xf>
    <xf numFmtId="0" fontId="0" fillId="0" borderId="80" xfId="0" applyNumberFormat="1" applyBorder="1" applyAlignment="1">
      <alignment horizontal="center" vertical="center" wrapText="1"/>
    </xf>
    <xf numFmtId="0" fontId="0" fillId="0" borderId="67" xfId="0" applyNumberFormat="1" applyBorder="1" applyAlignment="1">
      <alignment horizontal="center" vertical="center" wrapText="1"/>
    </xf>
    <xf numFmtId="0" fontId="3" fillId="0" borderId="80" xfId="0" applyNumberFormat="1" applyFont="1" applyBorder="1" applyAlignment="1">
      <alignment horizontal="center" vertical="center"/>
    </xf>
    <xf numFmtId="0" fontId="3" fillId="0" borderId="67" xfId="0" applyNumberFormat="1" applyFont="1" applyBorder="1" applyAlignment="1">
      <alignment horizontal="center" vertical="center"/>
    </xf>
    <xf numFmtId="165" fontId="6" fillId="32" borderId="72" xfId="0" applyFont="1" applyFill="1" applyBorder="1" applyAlignment="1">
      <alignment horizontal="center" vertical="center"/>
    </xf>
    <xf numFmtId="165" fontId="6" fillId="32" borderId="40" xfId="0" applyFont="1" applyFill="1" applyBorder="1" applyAlignment="1">
      <alignment/>
    </xf>
    <xf numFmtId="165" fontId="11" fillId="32" borderId="80" xfId="0" applyFont="1" applyFill="1" applyBorder="1" applyAlignment="1">
      <alignment horizontal="center" vertical="center" wrapText="1"/>
    </xf>
    <xf numFmtId="165" fontId="11" fillId="32" borderId="66" xfId="0" applyFont="1" applyFill="1" applyBorder="1" applyAlignment="1">
      <alignment/>
    </xf>
    <xf numFmtId="165" fontId="0" fillId="0" borderId="42" xfId="0" applyBorder="1" applyAlignment="1">
      <alignment/>
    </xf>
    <xf numFmtId="165" fontId="0" fillId="0" borderId="23" xfId="0" applyBorder="1" applyAlignment="1">
      <alignment/>
    </xf>
    <xf numFmtId="165" fontId="0" fillId="0" borderId="41" xfId="0" applyBorder="1" applyAlignment="1">
      <alignment/>
    </xf>
    <xf numFmtId="165" fontId="2" fillId="0" borderId="71" xfId="0" applyFont="1" applyBorder="1" applyAlignment="1">
      <alignment horizontal="left" vertical="center" wrapText="1"/>
    </xf>
    <xf numFmtId="165" fontId="11" fillId="0" borderId="41" xfId="0" applyFont="1" applyBorder="1" applyAlignment="1">
      <alignment/>
    </xf>
    <xf numFmtId="0" fontId="53" fillId="33" borderId="80" xfId="0" applyNumberFormat="1" applyFont="1" applyFill="1" applyBorder="1" applyAlignment="1">
      <alignment horizontal="center" vertical="center"/>
    </xf>
    <xf numFmtId="0" fontId="53" fillId="33" borderId="67" xfId="0" applyNumberFormat="1" applyFont="1" applyFill="1" applyBorder="1" applyAlignment="1">
      <alignment horizontal="center" vertical="center"/>
    </xf>
    <xf numFmtId="165" fontId="3" fillId="32" borderId="80" xfId="0" applyFont="1" applyFill="1" applyBorder="1" applyAlignment="1">
      <alignment horizontal="center" vertical="center"/>
    </xf>
    <xf numFmtId="165" fontId="3" fillId="32" borderId="67" xfId="0" applyFont="1" applyFill="1" applyBorder="1" applyAlignment="1">
      <alignment horizontal="center" vertical="center"/>
    </xf>
    <xf numFmtId="165" fontId="53" fillId="33" borderId="80" xfId="0" applyFont="1" applyFill="1" applyBorder="1" applyAlignment="1">
      <alignment horizontal="center" vertical="center"/>
    </xf>
    <xf numFmtId="165" fontId="53" fillId="33" borderId="67" xfId="0" applyFont="1" applyFill="1" applyBorder="1" applyAlignment="1">
      <alignment horizontal="center" vertical="center"/>
    </xf>
    <xf numFmtId="0" fontId="3" fillId="32" borderId="80" xfId="0" applyNumberFormat="1" applyFont="1" applyFill="1" applyBorder="1" applyAlignment="1">
      <alignment horizontal="center" vertical="center"/>
    </xf>
    <xf numFmtId="0" fontId="3" fillId="32" borderId="67" xfId="0" applyNumberFormat="1" applyFont="1" applyFill="1" applyBorder="1" applyAlignment="1">
      <alignment horizontal="center" vertical="center"/>
    </xf>
    <xf numFmtId="165" fontId="4" fillId="0" borderId="82" xfId="0" applyFont="1" applyBorder="1" applyAlignment="1">
      <alignment horizontal="left" vertical="center" wrapText="1"/>
    </xf>
    <xf numFmtId="165" fontId="4" fillId="0" borderId="39" xfId="0" applyFont="1" applyBorder="1" applyAlignment="1">
      <alignment horizontal="left" vertical="center" wrapText="1"/>
    </xf>
    <xf numFmtId="165" fontId="4" fillId="0" borderId="30" xfId="0" applyFont="1" applyBorder="1" applyAlignment="1">
      <alignment horizontal="left" vertical="center" wrapText="1"/>
    </xf>
    <xf numFmtId="164" fontId="4" fillId="0" borderId="42" xfId="0" applyNumberFormat="1" applyFont="1" applyBorder="1" applyAlignment="1">
      <alignment horizontal="center" vertical="center"/>
    </xf>
    <xf numFmtId="165" fontId="0" fillId="0" borderId="81" xfId="0" applyFont="1" applyBorder="1" applyAlignment="1">
      <alignment horizontal="left" vertical="center" wrapText="1"/>
    </xf>
    <xf numFmtId="165" fontId="0" fillId="0" borderId="82" xfId="0" applyFont="1" applyBorder="1" applyAlignment="1">
      <alignment horizontal="left" vertical="center" wrapText="1"/>
    </xf>
    <xf numFmtId="165" fontId="0" fillId="0" borderId="39" xfId="0" applyFont="1" applyBorder="1" applyAlignment="1">
      <alignment horizontal="left" vertical="center" wrapText="1"/>
    </xf>
    <xf numFmtId="165" fontId="0" fillId="0" borderId="30" xfId="0" applyFont="1" applyBorder="1" applyAlignment="1">
      <alignment horizontal="left" vertical="center" wrapText="1"/>
    </xf>
    <xf numFmtId="165" fontId="0" fillId="0" borderId="60" xfId="0" applyBorder="1" applyAlignment="1">
      <alignment horizontal="center" vertical="center"/>
    </xf>
    <xf numFmtId="165" fontId="0" fillId="0" borderId="60" xfId="0" applyBorder="1" applyAlignment="1">
      <alignment/>
    </xf>
    <xf numFmtId="165" fontId="0" fillId="0" borderId="39" xfId="0" applyBorder="1" applyAlignment="1">
      <alignment/>
    </xf>
    <xf numFmtId="165" fontId="53" fillId="7" borderId="21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28575</xdr:colOff>
      <xdr:row>40</xdr:row>
      <xdr:rowOff>57150</xdr:rowOff>
    </xdr:from>
    <xdr:to>
      <xdr:col>22</xdr:col>
      <xdr:colOff>28575</xdr:colOff>
      <xdr:row>40</xdr:row>
      <xdr:rowOff>190500</xdr:rowOff>
    </xdr:to>
    <xdr:pic>
      <xdr:nvPicPr>
        <xdr:cNvPr id="1" name="Picture 1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8515350"/>
          <a:ext cx="352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114300</xdr:colOff>
      <xdr:row>1</xdr:row>
      <xdr:rowOff>9525</xdr:rowOff>
    </xdr:from>
    <xdr:to>
      <xdr:col>38</xdr:col>
      <xdr:colOff>295275</xdr:colOff>
      <xdr:row>1</xdr:row>
      <xdr:rowOff>257175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68100" y="1524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40</xdr:row>
      <xdr:rowOff>57150</xdr:rowOff>
    </xdr:from>
    <xdr:to>
      <xdr:col>2</xdr:col>
      <xdr:colOff>47625</xdr:colOff>
      <xdr:row>40</xdr:row>
      <xdr:rowOff>190500</xdr:rowOff>
    </xdr:to>
    <xdr:pic>
      <xdr:nvPicPr>
        <xdr:cNvPr id="3" name="Picture 5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15350"/>
          <a:ext cx="3714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1</xdr:row>
      <xdr:rowOff>9525</xdr:rowOff>
    </xdr:from>
    <xdr:to>
      <xdr:col>18</xdr:col>
      <xdr:colOff>304800</xdr:colOff>
      <xdr:row>1</xdr:row>
      <xdr:rowOff>257175</xdr:rowOff>
    </xdr:to>
    <xdr:pic>
      <xdr:nvPicPr>
        <xdr:cNvPr id="4" name="Picture 6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152400"/>
          <a:ext cx="190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40</xdr:row>
      <xdr:rowOff>57150</xdr:rowOff>
    </xdr:from>
    <xdr:to>
      <xdr:col>2</xdr:col>
      <xdr:colOff>28575</xdr:colOff>
      <xdr:row>40</xdr:row>
      <xdr:rowOff>190500</xdr:rowOff>
    </xdr:to>
    <xdr:pic>
      <xdr:nvPicPr>
        <xdr:cNvPr id="1" name="Picture 1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15350"/>
          <a:ext cx="352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1</xdr:row>
      <xdr:rowOff>9525</xdr:rowOff>
    </xdr:from>
    <xdr:to>
      <xdr:col>18</xdr:col>
      <xdr:colOff>295275</xdr:colOff>
      <xdr:row>1</xdr:row>
      <xdr:rowOff>257175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524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40</xdr:row>
      <xdr:rowOff>57150</xdr:rowOff>
    </xdr:from>
    <xdr:to>
      <xdr:col>22</xdr:col>
      <xdr:colOff>38100</xdr:colOff>
      <xdr:row>40</xdr:row>
      <xdr:rowOff>190500</xdr:rowOff>
    </xdr:to>
    <xdr:pic>
      <xdr:nvPicPr>
        <xdr:cNvPr id="3" name="Picture 3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8515350"/>
          <a:ext cx="361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114300</xdr:colOff>
      <xdr:row>1</xdr:row>
      <xdr:rowOff>9525</xdr:rowOff>
    </xdr:from>
    <xdr:to>
      <xdr:col>38</xdr:col>
      <xdr:colOff>304800</xdr:colOff>
      <xdr:row>1</xdr:row>
      <xdr:rowOff>257175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68100" y="152400"/>
          <a:ext cx="190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40</xdr:row>
      <xdr:rowOff>57150</xdr:rowOff>
    </xdr:from>
    <xdr:to>
      <xdr:col>2</xdr:col>
      <xdr:colOff>28575</xdr:colOff>
      <xdr:row>40</xdr:row>
      <xdr:rowOff>190500</xdr:rowOff>
    </xdr:to>
    <xdr:pic>
      <xdr:nvPicPr>
        <xdr:cNvPr id="1" name="Picture 1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15350"/>
          <a:ext cx="352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1</xdr:row>
      <xdr:rowOff>9525</xdr:rowOff>
    </xdr:from>
    <xdr:to>
      <xdr:col>18</xdr:col>
      <xdr:colOff>295275</xdr:colOff>
      <xdr:row>1</xdr:row>
      <xdr:rowOff>257175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524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40</xdr:row>
      <xdr:rowOff>57150</xdr:rowOff>
    </xdr:from>
    <xdr:to>
      <xdr:col>22</xdr:col>
      <xdr:colOff>38100</xdr:colOff>
      <xdr:row>40</xdr:row>
      <xdr:rowOff>190500</xdr:rowOff>
    </xdr:to>
    <xdr:pic>
      <xdr:nvPicPr>
        <xdr:cNvPr id="3" name="Picture 3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8515350"/>
          <a:ext cx="361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114300</xdr:colOff>
      <xdr:row>1</xdr:row>
      <xdr:rowOff>9525</xdr:rowOff>
    </xdr:from>
    <xdr:to>
      <xdr:col>38</xdr:col>
      <xdr:colOff>304800</xdr:colOff>
      <xdr:row>1</xdr:row>
      <xdr:rowOff>257175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68100" y="152400"/>
          <a:ext cx="190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40</xdr:row>
      <xdr:rowOff>57150</xdr:rowOff>
    </xdr:from>
    <xdr:to>
      <xdr:col>2</xdr:col>
      <xdr:colOff>28575</xdr:colOff>
      <xdr:row>40</xdr:row>
      <xdr:rowOff>190500</xdr:rowOff>
    </xdr:to>
    <xdr:pic>
      <xdr:nvPicPr>
        <xdr:cNvPr id="1" name="Picture 1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15350"/>
          <a:ext cx="352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1</xdr:row>
      <xdr:rowOff>9525</xdr:rowOff>
    </xdr:from>
    <xdr:to>
      <xdr:col>18</xdr:col>
      <xdr:colOff>295275</xdr:colOff>
      <xdr:row>1</xdr:row>
      <xdr:rowOff>257175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524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40</xdr:row>
      <xdr:rowOff>57150</xdr:rowOff>
    </xdr:from>
    <xdr:to>
      <xdr:col>22</xdr:col>
      <xdr:colOff>38100</xdr:colOff>
      <xdr:row>40</xdr:row>
      <xdr:rowOff>190500</xdr:rowOff>
    </xdr:to>
    <xdr:pic>
      <xdr:nvPicPr>
        <xdr:cNvPr id="3" name="Picture 3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8515350"/>
          <a:ext cx="361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114300</xdr:colOff>
      <xdr:row>1</xdr:row>
      <xdr:rowOff>9525</xdr:rowOff>
    </xdr:from>
    <xdr:to>
      <xdr:col>38</xdr:col>
      <xdr:colOff>304800</xdr:colOff>
      <xdr:row>1</xdr:row>
      <xdr:rowOff>257175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68100" y="152400"/>
          <a:ext cx="190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40</xdr:row>
      <xdr:rowOff>57150</xdr:rowOff>
    </xdr:from>
    <xdr:to>
      <xdr:col>2</xdr:col>
      <xdr:colOff>28575</xdr:colOff>
      <xdr:row>40</xdr:row>
      <xdr:rowOff>190500</xdr:rowOff>
    </xdr:to>
    <xdr:pic>
      <xdr:nvPicPr>
        <xdr:cNvPr id="1" name="Picture 1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15350"/>
          <a:ext cx="352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1</xdr:row>
      <xdr:rowOff>9525</xdr:rowOff>
    </xdr:from>
    <xdr:to>
      <xdr:col>18</xdr:col>
      <xdr:colOff>295275</xdr:colOff>
      <xdr:row>1</xdr:row>
      <xdr:rowOff>257175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524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40</xdr:row>
      <xdr:rowOff>57150</xdr:rowOff>
    </xdr:from>
    <xdr:to>
      <xdr:col>22</xdr:col>
      <xdr:colOff>38100</xdr:colOff>
      <xdr:row>40</xdr:row>
      <xdr:rowOff>190500</xdr:rowOff>
    </xdr:to>
    <xdr:pic>
      <xdr:nvPicPr>
        <xdr:cNvPr id="3" name="Picture 3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8515350"/>
          <a:ext cx="361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114300</xdr:colOff>
      <xdr:row>1</xdr:row>
      <xdr:rowOff>9525</xdr:rowOff>
    </xdr:from>
    <xdr:to>
      <xdr:col>38</xdr:col>
      <xdr:colOff>304800</xdr:colOff>
      <xdr:row>1</xdr:row>
      <xdr:rowOff>257175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68100" y="152400"/>
          <a:ext cx="190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40</xdr:row>
      <xdr:rowOff>57150</xdr:rowOff>
    </xdr:from>
    <xdr:to>
      <xdr:col>2</xdr:col>
      <xdr:colOff>28575</xdr:colOff>
      <xdr:row>40</xdr:row>
      <xdr:rowOff>190500</xdr:rowOff>
    </xdr:to>
    <xdr:pic>
      <xdr:nvPicPr>
        <xdr:cNvPr id="1" name="Picture 1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15350"/>
          <a:ext cx="352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1</xdr:row>
      <xdr:rowOff>9525</xdr:rowOff>
    </xdr:from>
    <xdr:to>
      <xdr:col>18</xdr:col>
      <xdr:colOff>295275</xdr:colOff>
      <xdr:row>1</xdr:row>
      <xdr:rowOff>257175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524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40</xdr:row>
      <xdr:rowOff>57150</xdr:rowOff>
    </xdr:from>
    <xdr:to>
      <xdr:col>22</xdr:col>
      <xdr:colOff>38100</xdr:colOff>
      <xdr:row>40</xdr:row>
      <xdr:rowOff>190500</xdr:rowOff>
    </xdr:to>
    <xdr:pic>
      <xdr:nvPicPr>
        <xdr:cNvPr id="3" name="Picture 3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8515350"/>
          <a:ext cx="361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114300</xdr:colOff>
      <xdr:row>1</xdr:row>
      <xdr:rowOff>9525</xdr:rowOff>
    </xdr:from>
    <xdr:to>
      <xdr:col>38</xdr:col>
      <xdr:colOff>304800</xdr:colOff>
      <xdr:row>1</xdr:row>
      <xdr:rowOff>257175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68100" y="152400"/>
          <a:ext cx="190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40</xdr:row>
      <xdr:rowOff>57150</xdr:rowOff>
    </xdr:from>
    <xdr:to>
      <xdr:col>2</xdr:col>
      <xdr:colOff>28575</xdr:colOff>
      <xdr:row>40</xdr:row>
      <xdr:rowOff>190500</xdr:rowOff>
    </xdr:to>
    <xdr:pic>
      <xdr:nvPicPr>
        <xdr:cNvPr id="1" name="Picture 1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15350"/>
          <a:ext cx="352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1</xdr:row>
      <xdr:rowOff>9525</xdr:rowOff>
    </xdr:from>
    <xdr:to>
      <xdr:col>18</xdr:col>
      <xdr:colOff>295275</xdr:colOff>
      <xdr:row>1</xdr:row>
      <xdr:rowOff>257175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524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40</xdr:row>
      <xdr:rowOff>57150</xdr:rowOff>
    </xdr:from>
    <xdr:to>
      <xdr:col>22</xdr:col>
      <xdr:colOff>38100</xdr:colOff>
      <xdr:row>40</xdr:row>
      <xdr:rowOff>190500</xdr:rowOff>
    </xdr:to>
    <xdr:pic>
      <xdr:nvPicPr>
        <xdr:cNvPr id="3" name="Picture 3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8515350"/>
          <a:ext cx="361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114300</xdr:colOff>
      <xdr:row>1</xdr:row>
      <xdr:rowOff>9525</xdr:rowOff>
    </xdr:from>
    <xdr:to>
      <xdr:col>38</xdr:col>
      <xdr:colOff>304800</xdr:colOff>
      <xdr:row>1</xdr:row>
      <xdr:rowOff>257175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68100" y="152400"/>
          <a:ext cx="190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40</xdr:row>
      <xdr:rowOff>57150</xdr:rowOff>
    </xdr:from>
    <xdr:to>
      <xdr:col>2</xdr:col>
      <xdr:colOff>28575</xdr:colOff>
      <xdr:row>40</xdr:row>
      <xdr:rowOff>190500</xdr:rowOff>
    </xdr:to>
    <xdr:pic>
      <xdr:nvPicPr>
        <xdr:cNvPr id="1" name="Picture 1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15350"/>
          <a:ext cx="352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1</xdr:row>
      <xdr:rowOff>9525</xdr:rowOff>
    </xdr:from>
    <xdr:to>
      <xdr:col>18</xdr:col>
      <xdr:colOff>295275</xdr:colOff>
      <xdr:row>1</xdr:row>
      <xdr:rowOff>257175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524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40</xdr:row>
      <xdr:rowOff>57150</xdr:rowOff>
    </xdr:from>
    <xdr:to>
      <xdr:col>22</xdr:col>
      <xdr:colOff>38100</xdr:colOff>
      <xdr:row>40</xdr:row>
      <xdr:rowOff>190500</xdr:rowOff>
    </xdr:to>
    <xdr:pic>
      <xdr:nvPicPr>
        <xdr:cNvPr id="3" name="Picture 3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8515350"/>
          <a:ext cx="361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114300</xdr:colOff>
      <xdr:row>1</xdr:row>
      <xdr:rowOff>9525</xdr:rowOff>
    </xdr:from>
    <xdr:to>
      <xdr:col>38</xdr:col>
      <xdr:colOff>304800</xdr:colOff>
      <xdr:row>1</xdr:row>
      <xdr:rowOff>257175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68100" y="152400"/>
          <a:ext cx="190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40</xdr:row>
      <xdr:rowOff>57150</xdr:rowOff>
    </xdr:from>
    <xdr:to>
      <xdr:col>2</xdr:col>
      <xdr:colOff>28575</xdr:colOff>
      <xdr:row>40</xdr:row>
      <xdr:rowOff>190500</xdr:rowOff>
    </xdr:to>
    <xdr:pic>
      <xdr:nvPicPr>
        <xdr:cNvPr id="1" name="Picture 1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15350"/>
          <a:ext cx="352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1</xdr:row>
      <xdr:rowOff>9525</xdr:rowOff>
    </xdr:from>
    <xdr:to>
      <xdr:col>18</xdr:col>
      <xdr:colOff>295275</xdr:colOff>
      <xdr:row>1</xdr:row>
      <xdr:rowOff>257175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524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40</xdr:row>
      <xdr:rowOff>57150</xdr:rowOff>
    </xdr:from>
    <xdr:to>
      <xdr:col>22</xdr:col>
      <xdr:colOff>38100</xdr:colOff>
      <xdr:row>40</xdr:row>
      <xdr:rowOff>190500</xdr:rowOff>
    </xdr:to>
    <xdr:pic>
      <xdr:nvPicPr>
        <xdr:cNvPr id="3" name="Picture 3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8515350"/>
          <a:ext cx="361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114300</xdr:colOff>
      <xdr:row>1</xdr:row>
      <xdr:rowOff>9525</xdr:rowOff>
    </xdr:from>
    <xdr:to>
      <xdr:col>38</xdr:col>
      <xdr:colOff>304800</xdr:colOff>
      <xdr:row>1</xdr:row>
      <xdr:rowOff>257175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68100" y="152400"/>
          <a:ext cx="190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40</xdr:row>
      <xdr:rowOff>57150</xdr:rowOff>
    </xdr:from>
    <xdr:to>
      <xdr:col>2</xdr:col>
      <xdr:colOff>28575</xdr:colOff>
      <xdr:row>40</xdr:row>
      <xdr:rowOff>190500</xdr:rowOff>
    </xdr:to>
    <xdr:pic>
      <xdr:nvPicPr>
        <xdr:cNvPr id="1" name="Picture 1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15350"/>
          <a:ext cx="352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1</xdr:row>
      <xdr:rowOff>9525</xdr:rowOff>
    </xdr:from>
    <xdr:to>
      <xdr:col>18</xdr:col>
      <xdr:colOff>295275</xdr:colOff>
      <xdr:row>1</xdr:row>
      <xdr:rowOff>257175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524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40</xdr:row>
      <xdr:rowOff>57150</xdr:rowOff>
    </xdr:from>
    <xdr:to>
      <xdr:col>22</xdr:col>
      <xdr:colOff>38100</xdr:colOff>
      <xdr:row>40</xdr:row>
      <xdr:rowOff>190500</xdr:rowOff>
    </xdr:to>
    <xdr:pic>
      <xdr:nvPicPr>
        <xdr:cNvPr id="3" name="Picture 3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8515350"/>
          <a:ext cx="361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114300</xdr:colOff>
      <xdr:row>1</xdr:row>
      <xdr:rowOff>9525</xdr:rowOff>
    </xdr:from>
    <xdr:to>
      <xdr:col>38</xdr:col>
      <xdr:colOff>304800</xdr:colOff>
      <xdr:row>1</xdr:row>
      <xdr:rowOff>257175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68100" y="152400"/>
          <a:ext cx="190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40</xdr:row>
      <xdr:rowOff>57150</xdr:rowOff>
    </xdr:from>
    <xdr:to>
      <xdr:col>2</xdr:col>
      <xdr:colOff>28575</xdr:colOff>
      <xdr:row>40</xdr:row>
      <xdr:rowOff>190500</xdr:rowOff>
    </xdr:to>
    <xdr:pic>
      <xdr:nvPicPr>
        <xdr:cNvPr id="1" name="Picture 1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15350"/>
          <a:ext cx="352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1</xdr:row>
      <xdr:rowOff>9525</xdr:rowOff>
    </xdr:from>
    <xdr:to>
      <xdr:col>18</xdr:col>
      <xdr:colOff>295275</xdr:colOff>
      <xdr:row>1</xdr:row>
      <xdr:rowOff>257175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524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40</xdr:row>
      <xdr:rowOff>57150</xdr:rowOff>
    </xdr:from>
    <xdr:to>
      <xdr:col>22</xdr:col>
      <xdr:colOff>38100</xdr:colOff>
      <xdr:row>40</xdr:row>
      <xdr:rowOff>190500</xdr:rowOff>
    </xdr:to>
    <xdr:pic>
      <xdr:nvPicPr>
        <xdr:cNvPr id="3" name="Picture 3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8515350"/>
          <a:ext cx="361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114300</xdr:colOff>
      <xdr:row>1</xdr:row>
      <xdr:rowOff>9525</xdr:rowOff>
    </xdr:from>
    <xdr:to>
      <xdr:col>38</xdr:col>
      <xdr:colOff>304800</xdr:colOff>
      <xdr:row>1</xdr:row>
      <xdr:rowOff>257175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68100" y="152400"/>
          <a:ext cx="190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40</xdr:row>
      <xdr:rowOff>57150</xdr:rowOff>
    </xdr:from>
    <xdr:to>
      <xdr:col>2</xdr:col>
      <xdr:colOff>28575</xdr:colOff>
      <xdr:row>40</xdr:row>
      <xdr:rowOff>190500</xdr:rowOff>
    </xdr:to>
    <xdr:pic>
      <xdr:nvPicPr>
        <xdr:cNvPr id="1" name="Picture 1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15350"/>
          <a:ext cx="352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1</xdr:row>
      <xdr:rowOff>9525</xdr:rowOff>
    </xdr:from>
    <xdr:to>
      <xdr:col>18</xdr:col>
      <xdr:colOff>295275</xdr:colOff>
      <xdr:row>1</xdr:row>
      <xdr:rowOff>257175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524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40</xdr:row>
      <xdr:rowOff>57150</xdr:rowOff>
    </xdr:from>
    <xdr:to>
      <xdr:col>22</xdr:col>
      <xdr:colOff>38100</xdr:colOff>
      <xdr:row>40</xdr:row>
      <xdr:rowOff>190500</xdr:rowOff>
    </xdr:to>
    <xdr:pic>
      <xdr:nvPicPr>
        <xdr:cNvPr id="3" name="Picture 3" descr="2x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8515350"/>
          <a:ext cx="361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114300</xdr:colOff>
      <xdr:row>1</xdr:row>
      <xdr:rowOff>9525</xdr:rowOff>
    </xdr:from>
    <xdr:to>
      <xdr:col>38</xdr:col>
      <xdr:colOff>304800</xdr:colOff>
      <xdr:row>1</xdr:row>
      <xdr:rowOff>257175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68100" y="152400"/>
          <a:ext cx="190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O43"/>
  <sheetViews>
    <sheetView zoomScale="67" zoomScaleNormal="67" zoomScalePageLayoutView="0" workbookViewId="0" topLeftCell="A1">
      <selection activeCell="AO41" sqref="AO41"/>
    </sheetView>
  </sheetViews>
  <sheetFormatPr defaultColWidth="9.140625" defaultRowHeight="12.75"/>
  <cols>
    <col min="1" max="1" width="2.140625" style="0" customWidth="1"/>
    <col min="2" max="6" width="5.28125" style="0" customWidth="1"/>
    <col min="7" max="7" width="5.28125" style="0" hidden="1" customWidth="1"/>
    <col min="8" max="8" width="5.28125" style="0" customWidth="1"/>
    <col min="9" max="9" width="5.28125" style="0" hidden="1" customWidth="1"/>
    <col min="10" max="19" width="5.28125" style="0" customWidth="1"/>
    <col min="20" max="21" width="2.140625" style="0" customWidth="1"/>
    <col min="22" max="26" width="5.28125" style="0" customWidth="1"/>
    <col min="27" max="27" width="5.28125" style="0" hidden="1" customWidth="1"/>
    <col min="28" max="28" width="5.28125" style="0" customWidth="1"/>
    <col min="29" max="29" width="5.28125" style="0" hidden="1" customWidth="1"/>
    <col min="30" max="39" width="5.28125" style="0" customWidth="1"/>
    <col min="40" max="40" width="2.140625" style="0" customWidth="1"/>
  </cols>
  <sheetData>
    <row r="1" spans="1:40" ht="11.25" customHeight="1">
      <c r="A1" s="107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107"/>
      <c r="U1" s="107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107"/>
    </row>
    <row r="2" spans="2:40" ht="20.25" customHeight="1">
      <c r="B2" s="159">
        <v>2017</v>
      </c>
      <c r="C2" s="449" t="s">
        <v>27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12"/>
      <c r="T2" s="59"/>
      <c r="V2" s="159">
        <v>2017</v>
      </c>
      <c r="W2" s="449" t="s">
        <v>27</v>
      </c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12"/>
      <c r="AN2" s="59"/>
    </row>
    <row r="3" spans="2:40" ht="20.25" customHeight="1">
      <c r="B3" s="23" t="s">
        <v>32</v>
      </c>
      <c r="C3" s="450" t="s">
        <v>47</v>
      </c>
      <c r="D3" s="450"/>
      <c r="E3" s="450"/>
      <c r="F3" s="450"/>
      <c r="G3" s="450"/>
      <c r="H3" s="450"/>
      <c r="I3" s="450"/>
      <c r="J3" s="451"/>
      <c r="K3" s="452" t="s">
        <v>28</v>
      </c>
      <c r="L3" s="453"/>
      <c r="M3" s="452" t="s">
        <v>29</v>
      </c>
      <c r="N3" s="454"/>
      <c r="O3" s="24" t="s">
        <v>26</v>
      </c>
      <c r="P3" s="455"/>
      <c r="Q3" s="456"/>
      <c r="R3" s="25"/>
      <c r="S3" s="26"/>
      <c r="T3" s="59"/>
      <c r="V3" s="23" t="s">
        <v>32</v>
      </c>
      <c r="W3" s="450" t="s">
        <v>48</v>
      </c>
      <c r="X3" s="450"/>
      <c r="Y3" s="450"/>
      <c r="Z3" s="450"/>
      <c r="AA3" s="450"/>
      <c r="AB3" s="450"/>
      <c r="AC3" s="450"/>
      <c r="AD3" s="451"/>
      <c r="AE3" s="452" t="s">
        <v>28</v>
      </c>
      <c r="AF3" s="453"/>
      <c r="AG3" s="452" t="s">
        <v>29</v>
      </c>
      <c r="AH3" s="454"/>
      <c r="AI3" s="24" t="s">
        <v>26</v>
      </c>
      <c r="AJ3" s="455"/>
      <c r="AK3" s="456"/>
      <c r="AL3" s="25"/>
      <c r="AM3" s="26"/>
      <c r="AN3" s="59"/>
    </row>
    <row r="4" spans="2:40" ht="20.25" customHeight="1">
      <c r="B4" s="424" t="s">
        <v>37</v>
      </c>
      <c r="C4" s="425"/>
      <c r="D4" s="426" t="s">
        <v>38</v>
      </c>
      <c r="E4" s="427"/>
      <c r="F4" s="427"/>
      <c r="G4" s="427"/>
      <c r="H4" s="427"/>
      <c r="I4" s="427"/>
      <c r="J4" s="428"/>
      <c r="K4" s="429">
        <v>22.5</v>
      </c>
      <c r="L4" s="430"/>
      <c r="M4" s="78">
        <f>ROUND(VLOOKUP(K4,'db'!$A$3:$E$424,2,FALSE)*1/1,0)</f>
        <v>18</v>
      </c>
      <c r="N4" s="285">
        <f>ROUND(VLOOKUP(K4,'db'!$A$3:$E$424,3,FALSE)*1/1,0)</f>
        <v>13</v>
      </c>
      <c r="O4" s="27" t="s">
        <v>25</v>
      </c>
      <c r="P4" s="431"/>
      <c r="Q4" s="425"/>
      <c r="R4" s="28"/>
      <c r="S4" s="29"/>
      <c r="T4" s="59"/>
      <c r="V4" s="424" t="s">
        <v>37</v>
      </c>
      <c r="W4" s="425"/>
      <c r="X4" s="426" t="s">
        <v>38</v>
      </c>
      <c r="Y4" s="427"/>
      <c r="Z4" s="427"/>
      <c r="AA4" s="427"/>
      <c r="AB4" s="427"/>
      <c r="AC4" s="427"/>
      <c r="AD4" s="428"/>
      <c r="AE4" s="429">
        <v>10</v>
      </c>
      <c r="AF4" s="430"/>
      <c r="AG4" s="88">
        <f>ROUND(VLOOKUP(AE4,'db'!$A$3:$E$424,4,FALSE)*1/1,0)</f>
        <v>11</v>
      </c>
      <c r="AH4" s="306">
        <f>ROUND(VLOOKUP(AE4,'db'!$A$3:$E$424,5,FALSE)*1/1,0)</f>
        <v>6</v>
      </c>
      <c r="AI4" s="27" t="s">
        <v>25</v>
      </c>
      <c r="AJ4" s="431"/>
      <c r="AK4" s="425"/>
      <c r="AL4" s="28"/>
      <c r="AM4" s="29"/>
      <c r="AN4" s="59"/>
    </row>
    <row r="5" spans="2:40" ht="20.25" customHeight="1">
      <c r="B5" s="447" t="s">
        <v>33</v>
      </c>
      <c r="C5" s="432" t="s">
        <v>34</v>
      </c>
      <c r="D5" s="433"/>
      <c r="E5" s="433"/>
      <c r="F5" s="433"/>
      <c r="G5" s="433"/>
      <c r="H5" s="433"/>
      <c r="I5" s="433"/>
      <c r="J5" s="434"/>
      <c r="K5" s="436" t="s">
        <v>35</v>
      </c>
      <c r="L5" s="437"/>
      <c r="M5" s="440" t="s">
        <v>36</v>
      </c>
      <c r="N5" s="441"/>
      <c r="O5" s="441"/>
      <c r="P5" s="437"/>
      <c r="Q5" s="443" t="s">
        <v>24</v>
      </c>
      <c r="R5" s="444"/>
      <c r="S5" s="445"/>
      <c r="T5" s="59"/>
      <c r="V5" s="447" t="s">
        <v>33</v>
      </c>
      <c r="W5" s="432" t="s">
        <v>34</v>
      </c>
      <c r="X5" s="433"/>
      <c r="Y5" s="433"/>
      <c r="Z5" s="433"/>
      <c r="AA5" s="433"/>
      <c r="AB5" s="433"/>
      <c r="AC5" s="433"/>
      <c r="AD5" s="434"/>
      <c r="AE5" s="436" t="s">
        <v>35</v>
      </c>
      <c r="AF5" s="437"/>
      <c r="AG5" s="440" t="s">
        <v>36</v>
      </c>
      <c r="AH5" s="441"/>
      <c r="AI5" s="441"/>
      <c r="AJ5" s="437"/>
      <c r="AK5" s="443" t="s">
        <v>24</v>
      </c>
      <c r="AL5" s="444"/>
      <c r="AM5" s="445"/>
      <c r="AN5" s="59"/>
    </row>
    <row r="6" spans="2:40" ht="20.25" customHeight="1">
      <c r="B6" s="327"/>
      <c r="C6" s="435"/>
      <c r="D6" s="435"/>
      <c r="E6" s="435"/>
      <c r="F6" s="435"/>
      <c r="G6" s="435"/>
      <c r="H6" s="435"/>
      <c r="I6" s="435"/>
      <c r="J6" s="328"/>
      <c r="K6" s="438"/>
      <c r="L6" s="439"/>
      <c r="M6" s="438"/>
      <c r="N6" s="442"/>
      <c r="O6" s="442"/>
      <c r="P6" s="439"/>
      <c r="Q6" s="446"/>
      <c r="R6" s="332"/>
      <c r="S6" s="333"/>
      <c r="T6" s="59"/>
      <c r="V6" s="327"/>
      <c r="W6" s="435"/>
      <c r="X6" s="435"/>
      <c r="Y6" s="435"/>
      <c r="Z6" s="435"/>
      <c r="AA6" s="435"/>
      <c r="AB6" s="435"/>
      <c r="AC6" s="435"/>
      <c r="AD6" s="328"/>
      <c r="AE6" s="438"/>
      <c r="AF6" s="439"/>
      <c r="AG6" s="438"/>
      <c r="AH6" s="442"/>
      <c r="AI6" s="442"/>
      <c r="AJ6" s="439"/>
      <c r="AK6" s="446"/>
      <c r="AL6" s="332"/>
      <c r="AM6" s="333"/>
      <c r="AN6" s="59"/>
    </row>
    <row r="7" spans="2:40" ht="20.25" customHeight="1">
      <c r="B7" s="18"/>
      <c r="C7" s="117" t="s">
        <v>53</v>
      </c>
      <c r="D7" s="416" t="s">
        <v>15</v>
      </c>
      <c r="E7" s="417"/>
      <c r="F7" s="279" t="s">
        <v>52</v>
      </c>
      <c r="G7" s="115"/>
      <c r="H7" s="413" t="s">
        <v>16</v>
      </c>
      <c r="I7" s="330"/>
      <c r="J7" s="414"/>
      <c r="K7" s="116"/>
      <c r="L7" s="381" t="s">
        <v>17</v>
      </c>
      <c r="M7" s="415"/>
      <c r="N7" s="116"/>
      <c r="O7" s="313" t="s">
        <v>18</v>
      </c>
      <c r="P7" s="313"/>
      <c r="Q7" s="116"/>
      <c r="R7" s="313" t="s">
        <v>19</v>
      </c>
      <c r="S7" s="314"/>
      <c r="T7" s="59"/>
      <c r="V7" s="18"/>
      <c r="W7" s="117" t="s">
        <v>53</v>
      </c>
      <c r="X7" s="416" t="s">
        <v>15</v>
      </c>
      <c r="Y7" s="417"/>
      <c r="Z7" s="118"/>
      <c r="AA7" s="115"/>
      <c r="AB7" s="413" t="s">
        <v>16</v>
      </c>
      <c r="AC7" s="330"/>
      <c r="AD7" s="414"/>
      <c r="AE7" s="116"/>
      <c r="AF7" s="381" t="s">
        <v>17</v>
      </c>
      <c r="AG7" s="415"/>
      <c r="AH7" s="116"/>
      <c r="AI7" s="313" t="s">
        <v>18</v>
      </c>
      <c r="AJ7" s="313"/>
      <c r="AK7" s="279" t="s">
        <v>52</v>
      </c>
      <c r="AL7" s="313" t="s">
        <v>19</v>
      </c>
      <c r="AM7" s="314"/>
      <c r="AN7" s="59"/>
    </row>
    <row r="8" spans="2:40" ht="15.75" customHeight="1">
      <c r="B8" s="418" t="s">
        <v>21</v>
      </c>
      <c r="C8" s="419"/>
      <c r="D8" s="419"/>
      <c r="E8" s="420"/>
      <c r="F8" s="151">
        <v>64.8</v>
      </c>
      <c r="G8" s="152"/>
      <c r="H8" s="152" t="s">
        <v>20</v>
      </c>
      <c r="I8" s="153"/>
      <c r="J8" s="153">
        <v>114</v>
      </c>
      <c r="K8" s="290">
        <v>61</v>
      </c>
      <c r="L8" s="293" t="s">
        <v>20</v>
      </c>
      <c r="M8" s="294">
        <v>105</v>
      </c>
      <c r="N8" s="154">
        <v>70.1</v>
      </c>
      <c r="O8" s="155" t="s">
        <v>20</v>
      </c>
      <c r="P8" s="156">
        <v>116</v>
      </c>
      <c r="Q8" s="157">
        <v>65.4</v>
      </c>
      <c r="R8" s="157" t="s">
        <v>20</v>
      </c>
      <c r="S8" s="158">
        <v>106</v>
      </c>
      <c r="T8" s="59"/>
      <c r="V8" s="421" t="s">
        <v>21</v>
      </c>
      <c r="W8" s="422"/>
      <c r="X8" s="422"/>
      <c r="Y8" s="423"/>
      <c r="Z8" s="105">
        <v>64.8</v>
      </c>
      <c r="AA8" s="225"/>
      <c r="AB8" s="226" t="s">
        <v>20</v>
      </c>
      <c r="AC8" s="225"/>
      <c r="AD8" s="233">
        <v>114</v>
      </c>
      <c r="AE8" s="105">
        <v>61</v>
      </c>
      <c r="AF8" s="226" t="s">
        <v>20</v>
      </c>
      <c r="AG8" s="232">
        <v>105</v>
      </c>
      <c r="AH8" s="227">
        <v>70.1</v>
      </c>
      <c r="AI8" s="228" t="s">
        <v>20</v>
      </c>
      <c r="AJ8" s="234">
        <v>116</v>
      </c>
      <c r="AK8" s="307">
        <v>65.4</v>
      </c>
      <c r="AL8" s="307" t="s">
        <v>20</v>
      </c>
      <c r="AM8" s="308">
        <v>106</v>
      </c>
      <c r="AN8" s="59"/>
    </row>
    <row r="9" spans="2:40" ht="15.75" customHeight="1">
      <c r="B9" s="393" t="s">
        <v>0</v>
      </c>
      <c r="C9" s="409" t="s">
        <v>13</v>
      </c>
      <c r="D9" s="411" t="s">
        <v>14</v>
      </c>
      <c r="E9" s="399" t="s">
        <v>39</v>
      </c>
      <c r="F9" s="401" t="s">
        <v>1</v>
      </c>
      <c r="G9" s="403" t="s">
        <v>8</v>
      </c>
      <c r="H9" s="403" t="s">
        <v>8</v>
      </c>
      <c r="I9" s="405" t="s">
        <v>8</v>
      </c>
      <c r="J9" s="407" t="s">
        <v>8</v>
      </c>
      <c r="K9" s="380" t="s">
        <v>5</v>
      </c>
      <c r="L9" s="382"/>
      <c r="M9" s="380" t="s">
        <v>6</v>
      </c>
      <c r="N9" s="381"/>
      <c r="O9" s="380" t="s">
        <v>7</v>
      </c>
      <c r="P9" s="382"/>
      <c r="Q9" s="380" t="s">
        <v>3</v>
      </c>
      <c r="R9" s="381"/>
      <c r="S9" s="382"/>
      <c r="T9" s="59"/>
      <c r="V9" s="393" t="s">
        <v>0</v>
      </c>
      <c r="W9" s="395" t="s">
        <v>13</v>
      </c>
      <c r="X9" s="397" t="s">
        <v>14</v>
      </c>
      <c r="Y9" s="399" t="s">
        <v>39</v>
      </c>
      <c r="Z9" s="401" t="s">
        <v>1</v>
      </c>
      <c r="AA9" s="387" t="s">
        <v>8</v>
      </c>
      <c r="AB9" s="387" t="s">
        <v>8</v>
      </c>
      <c r="AC9" s="389" t="s">
        <v>8</v>
      </c>
      <c r="AD9" s="391" t="s">
        <v>8</v>
      </c>
      <c r="AE9" s="380" t="s">
        <v>5</v>
      </c>
      <c r="AF9" s="382"/>
      <c r="AG9" s="380" t="s">
        <v>6</v>
      </c>
      <c r="AH9" s="381"/>
      <c r="AI9" s="380" t="s">
        <v>7</v>
      </c>
      <c r="AJ9" s="382"/>
      <c r="AK9" s="380" t="s">
        <v>3</v>
      </c>
      <c r="AL9" s="381"/>
      <c r="AM9" s="382"/>
      <c r="AN9" s="59"/>
    </row>
    <row r="10" spans="2:40" ht="15.75" customHeight="1">
      <c r="B10" s="394"/>
      <c r="C10" s="410"/>
      <c r="D10" s="412"/>
      <c r="E10" s="400"/>
      <c r="F10" s="402"/>
      <c r="G10" s="404"/>
      <c r="H10" s="404"/>
      <c r="I10" s="406"/>
      <c r="J10" s="408"/>
      <c r="K10" s="34" t="s">
        <v>23</v>
      </c>
      <c r="L10" s="20" t="s">
        <v>2</v>
      </c>
      <c r="M10" s="68" t="s">
        <v>23</v>
      </c>
      <c r="N10" s="70" t="s">
        <v>2</v>
      </c>
      <c r="O10" s="37" t="s">
        <v>23</v>
      </c>
      <c r="P10" s="20" t="s">
        <v>2</v>
      </c>
      <c r="Q10" s="37" t="s">
        <v>8</v>
      </c>
      <c r="R10" s="34" t="s">
        <v>23</v>
      </c>
      <c r="S10" s="20" t="s">
        <v>2</v>
      </c>
      <c r="T10" s="59"/>
      <c r="V10" s="394"/>
      <c r="W10" s="396"/>
      <c r="X10" s="398"/>
      <c r="Y10" s="400"/>
      <c r="Z10" s="402"/>
      <c r="AA10" s="388"/>
      <c r="AB10" s="388"/>
      <c r="AC10" s="390"/>
      <c r="AD10" s="392"/>
      <c r="AE10" s="34" t="s">
        <v>23</v>
      </c>
      <c r="AF10" s="20" t="s">
        <v>2</v>
      </c>
      <c r="AG10" s="68" t="s">
        <v>23</v>
      </c>
      <c r="AH10" s="70" t="s">
        <v>2</v>
      </c>
      <c r="AI10" s="37" t="s">
        <v>23</v>
      </c>
      <c r="AJ10" s="20" t="s">
        <v>2</v>
      </c>
      <c r="AK10" s="37" t="s">
        <v>8</v>
      </c>
      <c r="AL10" s="34" t="s">
        <v>23</v>
      </c>
      <c r="AM10" s="20" t="s">
        <v>2</v>
      </c>
      <c r="AN10" s="59"/>
    </row>
    <row r="11" spans="2:40" ht="15.75" customHeight="1">
      <c r="B11" s="119">
        <v>1</v>
      </c>
      <c r="C11" s="120">
        <v>266</v>
      </c>
      <c r="D11" s="280">
        <v>212</v>
      </c>
      <c r="E11" s="121">
        <v>9</v>
      </c>
      <c r="F11" s="268">
        <v>4</v>
      </c>
      <c r="G11" s="49">
        <f>SUMIF(M4,"&gt;8",B11)+SUMIF(M4,"&gt;26",B11)+SUMIF(M4,"&gt;44",B11)+SUMIF(M4,"&gt;62",B11)-SUMIF(M4,"&lt;-9",B11)-SUMIF(M4,"&lt;-27",B11)-SUMIF(M4,"&lt;-45",B11)-SUMIF(M4,"&lt;-63",B11)</f>
        <v>1</v>
      </c>
      <c r="H11" s="268" t="str">
        <f aca="true" t="shared" si="0" ref="H11:H19">IF(G11=4,"| | | |",IF(G11=3,"| | |",IF(G11=2,"| |",IF(G11=1,"|",IF(G11=0,"",IF(G11=-1,"- |",G11))))))</f>
        <v>|</v>
      </c>
      <c r="I11" s="82">
        <f>SUMIF(N4,"&gt;8",B11)+SUMIF(N4,"&gt;26",B11)+SUMIF(N4,"&gt;44",B11)+SUMIF(N4,"&gt;62",B11)-SUMIF(N4,"&lt;-9",B11)-SUMIF(N4,"&lt;-27",B11)-SUMIF(N4,"&lt;-45",B11)-SUMIF(N4,"&lt;-63",B11)</f>
        <v>1</v>
      </c>
      <c r="J11" s="123" t="str">
        <f aca="true" t="shared" si="1" ref="J11:J19">IF(I11=4,"| | | |",IF(I11=3,"| | |",IF(I11=2,"| |",IF(I11=1,"|",IF(I11=0,"",IF(I11=-1,"- |",I11))))))</f>
        <v>|</v>
      </c>
      <c r="K11" s="161"/>
      <c r="L11" s="162"/>
      <c r="M11" s="163"/>
      <c r="N11" s="164"/>
      <c r="O11" s="161"/>
      <c r="P11" s="165"/>
      <c r="Q11" s="166"/>
      <c r="R11" s="167"/>
      <c r="S11" s="165"/>
      <c r="T11" s="248"/>
      <c r="U11" s="249"/>
      <c r="V11" s="119">
        <v>1</v>
      </c>
      <c r="W11" s="160">
        <v>266</v>
      </c>
      <c r="X11" s="295">
        <v>212</v>
      </c>
      <c r="Y11" s="121">
        <v>9</v>
      </c>
      <c r="Z11" s="268">
        <v>4</v>
      </c>
      <c r="AA11" s="82">
        <f>SUMIF(AG4,"&gt;8",V11)+SUMIF(AG4,"&gt;26",V11)+SUMIF(AG4,"&gt;44",V11)+SUMIF(AG4,"&gt;62",V11)-SUMIF(AG4,"&lt;-9",V11)-SUMIF(AG4,"&lt;-27",V11)-SUMIF(AG4,"&lt;-45",V11)-SUMIF(AG4,"&lt;-63",V11)</f>
        <v>1</v>
      </c>
      <c r="AB11" s="123" t="str">
        <f aca="true" t="shared" si="2" ref="AB11:AB16">IF(AA11=4,"| | | |",IF(AA11=3,"| | |",IF(AA11=2,"| |",IF(AA11=1,"|",IF(AA11=0,"",IF(AA11=-1,"- |",AA11))))))</f>
        <v>|</v>
      </c>
      <c r="AC11" s="49">
        <f>SUMIF(AH4,"&gt;8",V11)+SUMIF(AH4,"&gt;26",V11)+SUMIF(AH4,"&gt;44",V11)+SUMIF(AH4,"&gt;62",V11)-SUMIF(AH4,"&lt;-9",V11)-SUMIF(AH4,"&lt;-27",V11)-SUMIF(AH4,"&lt;-45",V11)-SUMIF(AH4,"&lt;-63",V11)</f>
        <v>0</v>
      </c>
      <c r="AD11" s="268">
        <f aca="true" t="shared" si="3" ref="AD11:AD19">IF(AC11=4,"| | | |",IF(AC11=3,"| | |",IF(AC11=2,"| |",IF(AC11=1,"|",IF(AC11=0,"",IF(AC11=-1,"- |",AC11))))))</f>
      </c>
      <c r="AE11" s="161"/>
      <c r="AF11" s="162"/>
      <c r="AG11" s="163"/>
      <c r="AH11" s="164"/>
      <c r="AI11" s="161"/>
      <c r="AJ11" s="165"/>
      <c r="AK11" s="166"/>
      <c r="AL11" s="167"/>
      <c r="AM11" s="165"/>
      <c r="AN11" s="59"/>
    </row>
    <row r="12" spans="2:40" ht="15.75" customHeight="1">
      <c r="B12" s="124">
        <v>2</v>
      </c>
      <c r="C12" s="125">
        <v>138</v>
      </c>
      <c r="D12" s="281">
        <v>126</v>
      </c>
      <c r="E12" s="126">
        <v>15</v>
      </c>
      <c r="F12" s="266">
        <v>3</v>
      </c>
      <c r="G12" s="50">
        <f>SUMIF(M4,"&gt;14",B11)+SUMIF(M4,"&gt;32",B11)+SUMIF(M4,"&gt;50",B11)+SUMIF(M4,"&gt;68",B11)-SUMIF(M4,"&lt;-3",B11)-SUMIF(M4,"&lt;-21",B11)-SUMIF(M4,"&lt;-39",B11)-SUMIF(M4,"&lt;-57",B11)</f>
        <v>1</v>
      </c>
      <c r="H12" s="266" t="str">
        <f t="shared" si="0"/>
        <v>|</v>
      </c>
      <c r="I12" s="83">
        <f>SUMIF(N4,"&gt;14",B11)+SUMIF(N4,"&gt;32",B11)+SUMIF(N4,"&gt;50",B11)+SUMIF(N4,"&gt;68",B11)-SUMIF(N4,"&lt;-3",B11)-SUMIF(N4,"&lt;-21",B11)-SUMIF(N4,"&lt;-39",B11)-SUMIF(N4,"&lt;-57",B11)</f>
        <v>0</v>
      </c>
      <c r="J12" s="127">
        <f t="shared" si="1"/>
      </c>
      <c r="K12" s="169"/>
      <c r="L12" s="170"/>
      <c r="M12" s="171"/>
      <c r="N12" s="172"/>
      <c r="O12" s="169"/>
      <c r="P12" s="173"/>
      <c r="Q12" s="174"/>
      <c r="R12" s="175"/>
      <c r="S12" s="173"/>
      <c r="T12" s="248"/>
      <c r="U12" s="249"/>
      <c r="V12" s="124">
        <v>2</v>
      </c>
      <c r="W12" s="168">
        <v>138</v>
      </c>
      <c r="X12" s="296">
        <v>126</v>
      </c>
      <c r="Y12" s="126">
        <v>15</v>
      </c>
      <c r="Z12" s="266">
        <v>3</v>
      </c>
      <c r="AA12" s="83">
        <f>SUMIF(AG4,"&gt;14",V11)+SUMIF(AG4,"&gt;32",V11)+SUMIF(AG4,"&gt;50",V11)+SUMIF(AG4,"&gt;68",V11)-SUMIF(AG4,"&lt;-3",V11)-SUMIF(AG4,"&lt;-21",V11)-SUMIF(AG4,"&lt;-39",V11)-SUMIF(AG4,"&lt;-57",V11)</f>
        <v>0</v>
      </c>
      <c r="AB12" s="127">
        <f t="shared" si="2"/>
      </c>
      <c r="AC12" s="50">
        <f>SUMIF(AH4,"&gt;14",V11)+SUMIF(AH4,"&gt;32",V11)+SUMIF(AH4,"&gt;50",V11)+SUMIF(AH4,"&gt;68",V11)-SUMIF(AH4,"&lt;-3",V11)-SUMIF(AH4,"&lt;-21",V11)-SUMIF(AH4,"&lt;-39",V11)-SUMIF(AH4,"&lt;-57",V11)</f>
        <v>0</v>
      </c>
      <c r="AD12" s="266">
        <f t="shared" si="3"/>
      </c>
      <c r="AE12" s="169"/>
      <c r="AF12" s="170"/>
      <c r="AG12" s="171"/>
      <c r="AH12" s="172"/>
      <c r="AI12" s="169"/>
      <c r="AJ12" s="173"/>
      <c r="AK12" s="174"/>
      <c r="AL12" s="175"/>
      <c r="AM12" s="173"/>
      <c r="AN12" s="59"/>
    </row>
    <row r="13" spans="2:40" ht="15.75" customHeight="1">
      <c r="B13" s="128">
        <v>3</v>
      </c>
      <c r="C13" s="129">
        <v>240</v>
      </c>
      <c r="D13" s="282">
        <v>230</v>
      </c>
      <c r="E13" s="130">
        <v>13</v>
      </c>
      <c r="F13" s="131">
        <v>4</v>
      </c>
      <c r="G13" s="47">
        <f>SUMIF(M4,"&gt;12",B11)+SUMIF(M4,"&gt;30",B11)+SUMIF(M4,"&gt;48",B11)+SUMIF(M4,"&gt;66",B11)-SUMIF(M4,"&lt;-5",B11)-SUMIF(M4,"&lt;-23",B11)-SUMIF(M4,"&lt;-41",B11)-SUMIF(M4,"&lt;-59",B11)</f>
        <v>1</v>
      </c>
      <c r="H13" s="131" t="str">
        <f t="shared" si="0"/>
        <v>|</v>
      </c>
      <c r="I13" s="84">
        <f>SUMIF(N4,"&gt;12",B11)+SUMIF(N4,"&gt;30",B11)+SUMIF(N4,"&gt;48",B11)+SUMIF(N4,"&gt;66",B11)-SUMIF(N4,"&lt;-5",B11)-SUMIF(N4,"&lt;-23",B11)-SUMIF(N4,"&lt;-41",B11)-SUMIF(N4,"&lt;-59",B11)</f>
        <v>1</v>
      </c>
      <c r="J13" s="132" t="str">
        <f t="shared" si="1"/>
        <v>|</v>
      </c>
      <c r="K13" s="177"/>
      <c r="L13" s="178"/>
      <c r="M13" s="179"/>
      <c r="N13" s="180"/>
      <c r="O13" s="177"/>
      <c r="P13" s="181"/>
      <c r="Q13" s="182"/>
      <c r="R13" s="183"/>
      <c r="S13" s="181"/>
      <c r="T13" s="248"/>
      <c r="U13" s="249"/>
      <c r="V13" s="128">
        <v>3</v>
      </c>
      <c r="W13" s="176">
        <v>240</v>
      </c>
      <c r="X13" s="297">
        <v>230</v>
      </c>
      <c r="Y13" s="130">
        <v>13</v>
      </c>
      <c r="Z13" s="131">
        <v>4</v>
      </c>
      <c r="AA13" s="84">
        <f>SUMIF(AG4,"&gt;12",V11)+SUMIF(AG4,"&gt;30",V11)+SUMIF(AG4,"&gt;48",V11)+SUMIF(AG4,"&gt;66",V11)-SUMIF(AG4,"&lt;-5",V11)-SUMIF(AG4,"&lt;-23",V11)-SUMIF(AG4,"&lt;-41",V11)-SUMIF(AG4,"&lt;-59",V11)</f>
        <v>0</v>
      </c>
      <c r="AB13" s="132">
        <f t="shared" si="2"/>
      </c>
      <c r="AC13" s="47">
        <f>SUMIF(AH4,"&gt;12",V11)+SUMIF(AH4,"&gt;30",V11)+SUMIF(AH4,"&gt;48",V11)+SUMIF(AH4,"&gt;66",V11)-SUMIF(AH4,"&lt;-5",V11)-SUMIF(AH4,"&lt;-23",V11)-SUMIF(AH4,"&lt;-41",V11)-SUMIF(AH4,"&lt;-59",V11)</f>
        <v>0</v>
      </c>
      <c r="AD13" s="131">
        <f t="shared" si="3"/>
      </c>
      <c r="AE13" s="177"/>
      <c r="AF13" s="178"/>
      <c r="AG13" s="179"/>
      <c r="AH13" s="180"/>
      <c r="AI13" s="177"/>
      <c r="AJ13" s="181"/>
      <c r="AK13" s="182"/>
      <c r="AL13" s="183"/>
      <c r="AM13" s="181"/>
      <c r="AN13" s="59"/>
    </row>
    <row r="14" spans="2:40" ht="15.75" customHeight="1">
      <c r="B14" s="119">
        <v>4</v>
      </c>
      <c r="C14" s="120">
        <v>335</v>
      </c>
      <c r="D14" s="280">
        <v>315</v>
      </c>
      <c r="E14" s="121">
        <v>3</v>
      </c>
      <c r="F14" s="268">
        <v>4</v>
      </c>
      <c r="G14" s="49">
        <f>SUMIF(M4,"&gt;2",B11)+SUMIF(M4,"&gt;20",B11)+SUMIF(M4,"&gt;38",B11)+SUMIF(M4,"&gt;56",B11)-SUMIF(M4,"&lt;-15",B11)-SUMIF(M4,"&lt;-33",B11)-SUMIF(M4,"&lt;-51",B11)-SUMIF(M4,"&lt;-69",B11)</f>
        <v>1</v>
      </c>
      <c r="H14" s="268" t="str">
        <f t="shared" si="0"/>
        <v>|</v>
      </c>
      <c r="I14" s="82">
        <f>SUMIF(N4,"&gt;2",B11)+SUMIF(N4,"&gt;20",B11)+SUMIF(N4,"&gt;38",B11)+SUMIF(N4,"&gt;56",B11)-SUMIF(N4,"&lt;-15",B11)-SUMIF(N4,"&lt;-33",B11)-SUMIF(N4,"&lt;-51",B11)-SUMIF(N4,"&lt;-69",B11)</f>
        <v>1</v>
      </c>
      <c r="J14" s="123" t="str">
        <f t="shared" si="1"/>
        <v>|</v>
      </c>
      <c r="K14" s="161"/>
      <c r="L14" s="165"/>
      <c r="M14" s="163"/>
      <c r="N14" s="164"/>
      <c r="O14" s="161"/>
      <c r="P14" s="165"/>
      <c r="Q14" s="166"/>
      <c r="R14" s="167"/>
      <c r="S14" s="165"/>
      <c r="T14" s="248"/>
      <c r="U14" s="249"/>
      <c r="V14" s="119">
        <v>4</v>
      </c>
      <c r="W14" s="160">
        <v>335</v>
      </c>
      <c r="X14" s="295">
        <v>315</v>
      </c>
      <c r="Y14" s="121">
        <v>3</v>
      </c>
      <c r="Z14" s="268">
        <v>4</v>
      </c>
      <c r="AA14" s="82">
        <f>SUMIF(AG4,"&gt;2",V11)+SUMIF(AG4,"&gt;20",V11)+SUMIF(AG4,"&gt;38",V11)+SUMIF(AG4,"&gt;56",V11)-SUMIF(AG4,"&lt;-15",V11)-SUMIF(AG4,"&lt;-33",V11)-SUMIF(AG4,"&lt;-51",V11)-SUMIF(AG4,"&lt;-69",V11)</f>
        <v>1</v>
      </c>
      <c r="AB14" s="123" t="str">
        <f t="shared" si="2"/>
        <v>|</v>
      </c>
      <c r="AC14" s="49">
        <f>SUMIF(AH4,"&gt;2",V11)+SUMIF(AH4,"&gt;20",V11)+SUMIF(AH4,"&gt;38",V11)+SUMIF(AH4,"&gt;56",V11)-SUMIF(AH4,"&lt;-15",V11)-SUMIF(AH4,"&lt;-33",V11)-SUMIF(AH4,"&lt;-51",V11)-SUMIF(AH4,"&lt;-69",V11)</f>
        <v>1</v>
      </c>
      <c r="AD14" s="268" t="str">
        <f t="shared" si="3"/>
        <v>|</v>
      </c>
      <c r="AE14" s="161"/>
      <c r="AF14" s="165"/>
      <c r="AG14" s="163"/>
      <c r="AH14" s="164"/>
      <c r="AI14" s="161"/>
      <c r="AJ14" s="165"/>
      <c r="AK14" s="166"/>
      <c r="AL14" s="167"/>
      <c r="AM14" s="165"/>
      <c r="AN14" s="59"/>
    </row>
    <row r="15" spans="2:40" ht="15.75" customHeight="1">
      <c r="B15" s="124">
        <v>5</v>
      </c>
      <c r="C15" s="125">
        <v>290</v>
      </c>
      <c r="D15" s="281">
        <v>256</v>
      </c>
      <c r="E15" s="126">
        <v>7</v>
      </c>
      <c r="F15" s="266">
        <v>4</v>
      </c>
      <c r="G15" s="50">
        <f>SUMIF(M4,"&gt;6",B11)+SUMIF(M4,"&gt;24",B11)+SUMIF(M4,"&gt;42",B11)+SUMIF(M4,"&gt;60",B11)-SUMIF(M4,"&lt;-11",B11)-SUMIF(M4,"&lt;-29",B11)-SUMIF(M4,"&lt;-47",B11)-SUMIF(M4,"&lt;-65",B11)</f>
        <v>1</v>
      </c>
      <c r="H15" s="266" t="str">
        <f t="shared" si="0"/>
        <v>|</v>
      </c>
      <c r="I15" s="83">
        <f>SUMIF(N4,"&gt;6",B11)+SUMIF(N4,"&gt;24",B11)+SUMIF(N4,"&gt;42",B11)+SUMIF(N4,"&gt;60",B11)-SUMIF(N4,"&lt;-11",B11)-SUMIF(N4,"&lt;-29",B11)-SUMIF(N4,"&lt;-47",B11)-SUMIF(N4,"&lt;-65",B11)</f>
        <v>1</v>
      </c>
      <c r="J15" s="127" t="str">
        <f t="shared" si="1"/>
        <v>|</v>
      </c>
      <c r="K15" s="169"/>
      <c r="L15" s="173"/>
      <c r="M15" s="171"/>
      <c r="N15" s="172"/>
      <c r="O15" s="169"/>
      <c r="P15" s="173"/>
      <c r="Q15" s="174"/>
      <c r="R15" s="175"/>
      <c r="S15" s="173"/>
      <c r="T15" s="248"/>
      <c r="U15" s="249"/>
      <c r="V15" s="124">
        <v>5</v>
      </c>
      <c r="W15" s="168">
        <v>290</v>
      </c>
      <c r="X15" s="296">
        <v>256</v>
      </c>
      <c r="Y15" s="126">
        <v>7</v>
      </c>
      <c r="Z15" s="266">
        <v>4</v>
      </c>
      <c r="AA15" s="83">
        <f>SUMIF(AG4,"&gt;6",V11)+SUMIF(AG4,"&gt;24",V11)+SUMIF(AG4,"&gt;42",V11)+SUMIF(AG4,"&gt;60",V11)-SUMIF(AG4,"&lt;-11",V11)-SUMIF(AG4,"&lt;-29",V11)-SUMIF(AG4,"&lt;-47",V11)-SUMIF(AG4,"&lt;-65",V11)</f>
        <v>1</v>
      </c>
      <c r="AB15" s="127" t="str">
        <f t="shared" si="2"/>
        <v>|</v>
      </c>
      <c r="AC15" s="50">
        <f>SUMIF(AH4,"&gt;6",V11)+SUMIF(AH4,"&gt;24",V11)+SUMIF(AH4,"&gt;42",V11)+SUMIF(AH4,"&gt;60",V11)-SUMIF(AH4,"&lt;-11",V11)-SUMIF(AH4,"&lt;-29",V11)-SUMIF(AH4,"&lt;-47",V11)-SUMIF(AH4,"&lt;-65",V11)</f>
        <v>0</v>
      </c>
      <c r="AD15" s="266">
        <f t="shared" si="3"/>
      </c>
      <c r="AE15" s="169"/>
      <c r="AF15" s="173"/>
      <c r="AG15" s="171"/>
      <c r="AH15" s="172"/>
      <c r="AI15" s="169"/>
      <c r="AJ15" s="173"/>
      <c r="AK15" s="174"/>
      <c r="AL15" s="175"/>
      <c r="AM15" s="173"/>
      <c r="AN15" s="59"/>
    </row>
    <row r="16" spans="2:40" ht="15.75" customHeight="1">
      <c r="B16" s="128">
        <v>6</v>
      </c>
      <c r="C16" s="129">
        <v>175</v>
      </c>
      <c r="D16" s="282">
        <v>165</v>
      </c>
      <c r="E16" s="130">
        <v>11</v>
      </c>
      <c r="F16" s="131">
        <v>3</v>
      </c>
      <c r="G16" s="47">
        <f>SUMIF(M4,"&gt;10",B11)+SUMIF(M4,"&gt;28",B11)+SUMIF(M4,"&gt;46",B11)+SUMIF(M4,"&gt;64",B11)-SUMIF(M4,"&lt;-7",B11)-SUMIF(M4,"&lt;-25",B11)-SUMIF(M4,"&lt;-43",B11)-SUMIF(M4,"&lt;-61",B11)</f>
        <v>1</v>
      </c>
      <c r="H16" s="131" t="str">
        <f t="shared" si="0"/>
        <v>|</v>
      </c>
      <c r="I16" s="84">
        <f>SUMIF(N4,"&gt;10",B11)+SUMIF(N4,"&gt;28",B11)+SUMIF(N4,"&gt;46",B11)+SUMIF(N4,"&gt;64",B11)-SUMIF(N4,"&lt;-7",B11)-SUMIF(N4,"&lt;-25",B11)-SUMIF(N4,"&lt;-43",B11)-SUMIF(N4,"&lt;-61",B11)</f>
        <v>1</v>
      </c>
      <c r="J16" s="132" t="str">
        <f t="shared" si="1"/>
        <v>|</v>
      </c>
      <c r="K16" s="177"/>
      <c r="L16" s="181"/>
      <c r="M16" s="179"/>
      <c r="N16" s="180"/>
      <c r="O16" s="177"/>
      <c r="P16" s="181"/>
      <c r="Q16" s="182"/>
      <c r="R16" s="183"/>
      <c r="S16" s="181"/>
      <c r="T16" s="248"/>
      <c r="U16" s="249"/>
      <c r="V16" s="128">
        <v>6</v>
      </c>
      <c r="W16" s="176">
        <v>175</v>
      </c>
      <c r="X16" s="298">
        <v>165</v>
      </c>
      <c r="Y16" s="130">
        <v>11</v>
      </c>
      <c r="Z16" s="131">
        <v>3</v>
      </c>
      <c r="AA16" s="84">
        <f>SUMIF(AG4,"&gt;10",V11)+SUMIF(AG4,"&gt;28",V11)+SUMIF(AG4,"&gt;46",V11)+SUMIF(AG4,"&gt;64",V11)-SUMIF(AG4,"&lt;-7",V11)-SUMIF(AG4,"&lt;-25",V11)-SUMIF(AG4,"&lt;-43",V11)-SUMIF(AG4,"&lt;-61",V11)</f>
        <v>1</v>
      </c>
      <c r="AB16" s="132" t="str">
        <f t="shared" si="2"/>
        <v>|</v>
      </c>
      <c r="AC16" s="47">
        <f>SUMIF(AH4,"&gt;10",V11)+SUMIF(AH4,"&gt;28",V11)+SUMIF(AH4,"&gt;46",V11)+SUMIF(AH4,"&gt;64",V11)-SUMIF(AH4,"&lt;-7",V11)-SUMIF(AH4,"&lt;-25",V11)-SUMIF(AH4,"&lt;-43",V11)-SUMIF(AH4,"&lt;-61",V11)</f>
        <v>0</v>
      </c>
      <c r="AD16" s="131">
        <f t="shared" si="3"/>
      </c>
      <c r="AE16" s="177"/>
      <c r="AF16" s="181"/>
      <c r="AG16" s="179"/>
      <c r="AH16" s="180"/>
      <c r="AI16" s="177"/>
      <c r="AJ16" s="181"/>
      <c r="AK16" s="182"/>
      <c r="AL16" s="183"/>
      <c r="AM16" s="181"/>
      <c r="AN16" s="59"/>
    </row>
    <row r="17" spans="2:40" ht="15.75" customHeight="1">
      <c r="B17" s="119">
        <v>7</v>
      </c>
      <c r="C17" s="120">
        <v>465</v>
      </c>
      <c r="D17" s="280">
        <v>400</v>
      </c>
      <c r="E17" s="121">
        <v>1</v>
      </c>
      <c r="F17" s="268">
        <v>5</v>
      </c>
      <c r="G17" s="49">
        <f>SUMIF(M4,"&gt;0",B11)+SUMIF(M4,"&gt;18",B11)+SUMIF(M4,"&gt;36",B11)+SUMIF(M4,"&gt;54",B11)-SUMIF(M4,"&lt;-17",B11)-SUMIF(M4,"&lt;-35",B11)-SUMIF(M4,"&lt;-53",B11)-SUMIF(M4,"&lt;-71",B11)</f>
        <v>1</v>
      </c>
      <c r="H17" s="268" t="str">
        <f t="shared" si="0"/>
        <v>|</v>
      </c>
      <c r="I17" s="82">
        <f>SUMIF(N4,"&gt;0",B11)+SUMIF(N4,"&gt;18",B11)+SUMIF(N4,"&gt;36",B11)+SUMIF(N4,"&gt;54",B11)-SUMIF(N4,"&lt;-17",B11)-SUMIF(N4,"&lt;-35",B11)-SUMIF(N4,"&lt;-53",B11)-SUMIF(N4,"&lt;-71",B11)</f>
        <v>1</v>
      </c>
      <c r="J17" s="123" t="str">
        <f t="shared" si="1"/>
        <v>|</v>
      </c>
      <c r="K17" s="161"/>
      <c r="L17" s="165"/>
      <c r="M17" s="163"/>
      <c r="N17" s="164"/>
      <c r="O17" s="161"/>
      <c r="P17" s="165"/>
      <c r="Q17" s="166"/>
      <c r="R17" s="167"/>
      <c r="S17" s="165"/>
      <c r="T17" s="248"/>
      <c r="U17" s="249"/>
      <c r="V17" s="119">
        <v>7</v>
      </c>
      <c r="W17" s="160">
        <v>465</v>
      </c>
      <c r="X17" s="295">
        <v>400</v>
      </c>
      <c r="Y17" s="121">
        <v>1</v>
      </c>
      <c r="Z17" s="268">
        <v>5</v>
      </c>
      <c r="AA17" s="82">
        <f>SUMIF(AG4,"&gt;0",V11)+SUMIF(AG4,"&gt;18",V11)+SUMIF(AG4,"&gt;36",V11)+SUMIF(AG4,"&gt;54",V11)+SUMIF(AG4,"&gt;72",V11)-SUMIF(AG4,"&lt;-17",V11)-SUMIF(AG4,"&lt;-35",V11)-SUMIF(AG4,"&lt;-53",V11)-SUMIF(AG4,"&lt;-71",V11)-SUMIF(AG4,"&lt;-89",V11)</f>
        <v>1</v>
      </c>
      <c r="AB17" s="123" t="str">
        <f>IF(AA17=5,"| | | | |",IF(AA17=4,"| | | |",IF(AA17=3,"| | |",IF(AA17=2,"| |",IF(AA17=1,"|",IF(AA17=0,"",IF(AA17=-1,"- |",AA17)))))))</f>
        <v>|</v>
      </c>
      <c r="AC17" s="49">
        <f>SUMIF(AH4,"&gt;0",V11)+SUMIF(AH4,"&gt;18",V11)+SUMIF(AH4,"&gt;36",V11)+SUMIF(AH4,"&gt;54",V11)-SUMIF(AH4,"&lt;-17",V11)-SUMIF(AH4,"&lt;-35",V11)-SUMIF(AH4,"&lt;-53",V11)-SUMIF(AH4,"&lt;-71",V11)</f>
        <v>1</v>
      </c>
      <c r="AD17" s="268" t="str">
        <f t="shared" si="3"/>
        <v>|</v>
      </c>
      <c r="AE17" s="161"/>
      <c r="AF17" s="165"/>
      <c r="AG17" s="163"/>
      <c r="AH17" s="164"/>
      <c r="AI17" s="161"/>
      <c r="AJ17" s="165"/>
      <c r="AK17" s="166"/>
      <c r="AL17" s="167"/>
      <c r="AM17" s="165"/>
      <c r="AN17" s="59"/>
    </row>
    <row r="18" spans="2:40" ht="15.75" customHeight="1">
      <c r="B18" s="124">
        <v>8</v>
      </c>
      <c r="C18" s="125">
        <v>304</v>
      </c>
      <c r="D18" s="281">
        <v>215</v>
      </c>
      <c r="E18" s="126">
        <v>17</v>
      </c>
      <c r="F18" s="266">
        <v>4</v>
      </c>
      <c r="G18" s="50">
        <f>SUMIF(M4,"&gt;16",B11)+SUMIF(M4,"&gt;34",B11)+SUMIF(M4,"&gt;52",B11)+SUMIF(M4,"&gt;70",B11)-SUMIF(M4,"&lt;-1",B11)-SUMIF(M4,"&lt;-19",B11)-SUMIF(M4,"&lt;-37",B11)-SUMIF(M4,"&lt;-55",B11)</f>
        <v>1</v>
      </c>
      <c r="H18" s="266" t="str">
        <f t="shared" si="0"/>
        <v>|</v>
      </c>
      <c r="I18" s="83">
        <f>SUMIF(N4,"&gt;16",B11)+SUMIF(N4,"&gt;34",B11)+SUMIF(N4,"&gt;52",B11)+SUMIF(N4,"&gt;70",B11)-SUMIF(N4,"&lt;-1",B11)-SUMIF(N4,"&lt;-19",B11)-SUMIF(N4,"&lt;-37",B11)-SUMIF(N4,"&lt;-55",B11)</f>
        <v>0</v>
      </c>
      <c r="J18" s="127">
        <f t="shared" si="1"/>
      </c>
      <c r="K18" s="169"/>
      <c r="L18" s="173"/>
      <c r="M18" s="171"/>
      <c r="N18" s="172"/>
      <c r="O18" s="169"/>
      <c r="P18" s="173"/>
      <c r="Q18" s="174"/>
      <c r="R18" s="175"/>
      <c r="S18" s="173"/>
      <c r="T18" s="248"/>
      <c r="U18" s="249"/>
      <c r="V18" s="124">
        <v>8</v>
      </c>
      <c r="W18" s="168">
        <v>304</v>
      </c>
      <c r="X18" s="296">
        <v>215</v>
      </c>
      <c r="Y18" s="126">
        <v>17</v>
      </c>
      <c r="Z18" s="266">
        <v>4</v>
      </c>
      <c r="AA18" s="83">
        <f>SUMIF(AG4,"&gt;16",V11)+SUMIF(AG4,"&gt;34",V11)+SUMIF(AG4,"&gt;52",V11)+SUMIF(AG4,"&gt;70",V11)-SUMIF(AG4,"&lt;-1",V11)-SUMIF(AG4,"&lt;-19",V11)-SUMIF(AG4,"&lt;-37",V11)-SUMIF(AG4,"&lt;-55",V11)</f>
        <v>0</v>
      </c>
      <c r="AB18" s="127">
        <f>IF(AA18=4,"| | | |",IF(AA18=3,"| | |",IF(AA18=2,"| |",IF(AA18=1,"|",IF(AA18=0,"",IF(AA18=-1,"- |",AA18))))))</f>
      </c>
      <c r="AC18" s="50">
        <f>SUMIF(AH4,"&gt;16",V11)+SUMIF(AH4,"&gt;34",V11)+SUMIF(AH4,"&gt;52",V11)+SUMIF(AH4,"&gt;70",V11)-SUMIF(AH4,"&lt;-1",V11)-SUMIF(AH4,"&lt;-19",V11)-SUMIF(AH4,"&lt;-37",V11)-SUMIF(AH4,"&lt;-55",V11)</f>
        <v>0</v>
      </c>
      <c r="AD18" s="266">
        <f t="shared" si="3"/>
      </c>
      <c r="AE18" s="169"/>
      <c r="AF18" s="173"/>
      <c r="AG18" s="171"/>
      <c r="AH18" s="172"/>
      <c r="AI18" s="169"/>
      <c r="AJ18" s="173"/>
      <c r="AK18" s="174"/>
      <c r="AL18" s="175"/>
      <c r="AM18" s="173"/>
      <c r="AN18" s="59"/>
    </row>
    <row r="19" spans="2:40" ht="15.75" customHeight="1">
      <c r="B19" s="133">
        <v>9</v>
      </c>
      <c r="C19" s="134">
        <v>278</v>
      </c>
      <c r="D19" s="283">
        <v>269</v>
      </c>
      <c r="E19" s="130">
        <v>5</v>
      </c>
      <c r="F19" s="131">
        <v>4</v>
      </c>
      <c r="G19" s="47">
        <f>SUMIF(M4,"&gt;4",B11)+SUMIF(M4,"&gt;22",B11)+SUMIF(M4,"&gt;40",B11)+SUMIF(M4,"&gt;58",B11)-SUMIF(M4,"&lt;-13",B11)-SUMIF(M4,"&lt;-31",B11)-SUMIF(M4,"&lt;-49",B11)-SUMIF(M4,"&lt;-67",B11)</f>
        <v>1</v>
      </c>
      <c r="H19" s="131" t="str">
        <f t="shared" si="0"/>
        <v>|</v>
      </c>
      <c r="I19" s="84">
        <f>SUMIF(N4,"&gt;4",B11)+SUMIF(N4,"&gt;22",B11)+SUMIF(N4,"&gt;40",B11)+SUMIF(N4,"&gt;58",B11)-SUMIF(N4,"&lt;-13",B11)-SUMIF(N4,"&lt;-31",B11)-SUMIF(N4,"&lt;-49",B11)-SUMIF(N4,"&lt;-67",B11)</f>
        <v>1</v>
      </c>
      <c r="J19" s="132" t="str">
        <f t="shared" si="1"/>
        <v>|</v>
      </c>
      <c r="K19" s="177"/>
      <c r="L19" s="181"/>
      <c r="M19" s="179"/>
      <c r="N19" s="180"/>
      <c r="O19" s="185"/>
      <c r="P19" s="186"/>
      <c r="Q19" s="187"/>
      <c r="R19" s="188"/>
      <c r="S19" s="186"/>
      <c r="T19" s="248"/>
      <c r="U19" s="249"/>
      <c r="V19" s="133">
        <v>9</v>
      </c>
      <c r="W19" s="184">
        <v>278</v>
      </c>
      <c r="X19" s="299">
        <v>269</v>
      </c>
      <c r="Y19" s="130">
        <v>5</v>
      </c>
      <c r="Z19" s="131">
        <v>4</v>
      </c>
      <c r="AA19" s="84">
        <f>SUMIF(AG4,"&gt;4",V11)+SUMIF(AG4,"&gt;22",V11)+SUMIF(AG4,"&gt;40",V11)+SUMIF(AG4,"&gt;58",V11)-SUMIF(AG4,"&lt;-13",V11)-SUMIF(AG4,"&lt;-31",V11)-SUMIF(AG4,"&lt;-49",V11)-SUMIF(AG4,"&lt;-67",V11)</f>
        <v>1</v>
      </c>
      <c r="AB19" s="132" t="str">
        <f>IF(AA19=4,"| | | |",IF(AA19=3,"| | |",IF(AA19=2,"| |",IF(AA19=1,"|",IF(AA19=0,"",IF(AA19=-1,"- |",AA19))))))</f>
        <v>|</v>
      </c>
      <c r="AC19" s="47">
        <f>SUMIF(AH4,"&gt;4",V11)+SUMIF(AH4,"&gt;22",V11)+SUMIF(AH4,"&gt;40",V11)+SUMIF(AH4,"&gt;58",V11)-SUMIF(AH4,"&lt;-13",V11)-SUMIF(AH4,"&lt;-31",V11)-SUMIF(AH4,"&lt;-49",V11)-SUMIF(AH4,"&lt;-67",V11)</f>
        <v>1</v>
      </c>
      <c r="AD19" s="131" t="str">
        <f t="shared" si="3"/>
        <v>|</v>
      </c>
      <c r="AE19" s="177"/>
      <c r="AF19" s="181"/>
      <c r="AG19" s="179"/>
      <c r="AH19" s="180"/>
      <c r="AI19" s="185"/>
      <c r="AJ19" s="186"/>
      <c r="AK19" s="187"/>
      <c r="AL19" s="188"/>
      <c r="AM19" s="186"/>
      <c r="AN19" s="59"/>
    </row>
    <row r="20" spans="2:40" ht="15.75" customHeight="1">
      <c r="B20" s="135" t="s">
        <v>4</v>
      </c>
      <c r="C20" s="136">
        <f>SUM(C11:C19)</f>
        <v>2491</v>
      </c>
      <c r="D20" s="284">
        <f>SUM(D11:D19)</f>
        <v>2188</v>
      </c>
      <c r="E20" s="137" t="s">
        <v>4</v>
      </c>
      <c r="F20" s="138">
        <f>SUM(F11:F19)</f>
        <v>35</v>
      </c>
      <c r="G20" s="48">
        <f>SUM(G11:G19)</f>
        <v>9</v>
      </c>
      <c r="H20" s="48">
        <f>G20</f>
        <v>9</v>
      </c>
      <c r="I20" s="139">
        <f>SUM(I11:I19)</f>
        <v>7</v>
      </c>
      <c r="J20" s="140">
        <f>I20</f>
        <v>7</v>
      </c>
      <c r="K20" s="191"/>
      <c r="L20" s="192"/>
      <c r="M20" s="193"/>
      <c r="N20" s="194"/>
      <c r="O20" s="195"/>
      <c r="P20" s="192"/>
      <c r="Q20" s="196"/>
      <c r="R20" s="195"/>
      <c r="S20" s="192"/>
      <c r="T20" s="248"/>
      <c r="U20" s="249"/>
      <c r="V20" s="135" t="s">
        <v>4</v>
      </c>
      <c r="W20" s="189">
        <f>SUM(W11:W19)</f>
        <v>2491</v>
      </c>
      <c r="X20" s="300">
        <f>SUM(X11:X19)</f>
        <v>2188</v>
      </c>
      <c r="Y20" s="137" t="s">
        <v>4</v>
      </c>
      <c r="Z20" s="138">
        <f>SUM(Z11:Z19)</f>
        <v>35</v>
      </c>
      <c r="AA20" s="81">
        <f>SUM(AA11:AA19)</f>
        <v>6</v>
      </c>
      <c r="AB20" s="81">
        <f>AA20</f>
        <v>6</v>
      </c>
      <c r="AC20" s="138">
        <f>SUM(AC11:AC19)</f>
        <v>3</v>
      </c>
      <c r="AD20" s="190">
        <f>AC20</f>
        <v>3</v>
      </c>
      <c r="AE20" s="191"/>
      <c r="AF20" s="192"/>
      <c r="AG20" s="193"/>
      <c r="AH20" s="194"/>
      <c r="AI20" s="195"/>
      <c r="AJ20" s="192"/>
      <c r="AK20" s="196"/>
      <c r="AL20" s="195"/>
      <c r="AM20" s="192"/>
      <c r="AN20" s="59"/>
    </row>
    <row r="21" spans="1:40" ht="11.25" customHeight="1">
      <c r="A21" s="108"/>
      <c r="B21" s="383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222"/>
      <c r="U21" s="222"/>
      <c r="V21" s="383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108"/>
    </row>
    <row r="22" spans="1:40" ht="11.25" customHeight="1">
      <c r="A22" s="108"/>
      <c r="B22" s="385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222"/>
      <c r="U22" s="222"/>
      <c r="V22" s="385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108"/>
    </row>
    <row r="23" spans="2:40" ht="15.75" customHeight="1">
      <c r="B23" s="360" t="s">
        <v>0</v>
      </c>
      <c r="C23" s="376" t="s">
        <v>13</v>
      </c>
      <c r="D23" s="378" t="s">
        <v>14</v>
      </c>
      <c r="E23" s="366" t="s">
        <v>39</v>
      </c>
      <c r="F23" s="368" t="s">
        <v>1</v>
      </c>
      <c r="G23" s="370" t="s">
        <v>8</v>
      </c>
      <c r="H23" s="370" t="s">
        <v>8</v>
      </c>
      <c r="I23" s="372" t="s">
        <v>8</v>
      </c>
      <c r="J23" s="374" t="s">
        <v>8</v>
      </c>
      <c r="K23" s="349" t="s">
        <v>5</v>
      </c>
      <c r="L23" s="350"/>
      <c r="M23" s="349" t="s">
        <v>6</v>
      </c>
      <c r="N23" s="351"/>
      <c r="O23" s="349" t="s">
        <v>7</v>
      </c>
      <c r="P23" s="350"/>
      <c r="Q23" s="349" t="s">
        <v>3</v>
      </c>
      <c r="R23" s="351"/>
      <c r="S23" s="350"/>
      <c r="T23" s="248"/>
      <c r="U23" s="249"/>
      <c r="V23" s="360" t="s">
        <v>0</v>
      </c>
      <c r="W23" s="362" t="s">
        <v>13</v>
      </c>
      <c r="X23" s="364" t="s">
        <v>14</v>
      </c>
      <c r="Y23" s="366" t="s">
        <v>39</v>
      </c>
      <c r="Z23" s="368" t="s">
        <v>1</v>
      </c>
      <c r="AA23" s="354" t="s">
        <v>8</v>
      </c>
      <c r="AB23" s="354" t="s">
        <v>8</v>
      </c>
      <c r="AC23" s="356" t="s">
        <v>8</v>
      </c>
      <c r="AD23" s="358" t="s">
        <v>8</v>
      </c>
      <c r="AE23" s="349" t="s">
        <v>5</v>
      </c>
      <c r="AF23" s="350"/>
      <c r="AG23" s="349" t="s">
        <v>6</v>
      </c>
      <c r="AH23" s="351"/>
      <c r="AI23" s="349" t="s">
        <v>7</v>
      </c>
      <c r="AJ23" s="350"/>
      <c r="AK23" s="349" t="s">
        <v>3</v>
      </c>
      <c r="AL23" s="351"/>
      <c r="AM23" s="350"/>
      <c r="AN23" s="59"/>
    </row>
    <row r="24" spans="2:40" ht="15.75" customHeight="1">
      <c r="B24" s="361"/>
      <c r="C24" s="377"/>
      <c r="D24" s="379"/>
      <c r="E24" s="367"/>
      <c r="F24" s="369"/>
      <c r="G24" s="371"/>
      <c r="H24" s="371"/>
      <c r="I24" s="373"/>
      <c r="J24" s="375"/>
      <c r="K24" s="198" t="s">
        <v>23</v>
      </c>
      <c r="L24" s="199" t="s">
        <v>2</v>
      </c>
      <c r="M24" s="200" t="s">
        <v>23</v>
      </c>
      <c r="N24" s="201" t="s">
        <v>2</v>
      </c>
      <c r="O24" s="202" t="s">
        <v>23</v>
      </c>
      <c r="P24" s="199" t="s">
        <v>2</v>
      </c>
      <c r="Q24" s="202" t="s">
        <v>8</v>
      </c>
      <c r="R24" s="198" t="s">
        <v>23</v>
      </c>
      <c r="S24" s="199" t="s">
        <v>2</v>
      </c>
      <c r="T24" s="248"/>
      <c r="U24" s="249"/>
      <c r="V24" s="361"/>
      <c r="W24" s="363"/>
      <c r="X24" s="365"/>
      <c r="Y24" s="367"/>
      <c r="Z24" s="369"/>
      <c r="AA24" s="355"/>
      <c r="AB24" s="355"/>
      <c r="AC24" s="357"/>
      <c r="AD24" s="359"/>
      <c r="AE24" s="198" t="s">
        <v>23</v>
      </c>
      <c r="AF24" s="199" t="s">
        <v>2</v>
      </c>
      <c r="AG24" s="200" t="s">
        <v>23</v>
      </c>
      <c r="AH24" s="201" t="s">
        <v>2</v>
      </c>
      <c r="AI24" s="202" t="s">
        <v>23</v>
      </c>
      <c r="AJ24" s="199" t="s">
        <v>2</v>
      </c>
      <c r="AK24" s="202" t="s">
        <v>8</v>
      </c>
      <c r="AL24" s="198" t="s">
        <v>23</v>
      </c>
      <c r="AM24" s="199" t="s">
        <v>2</v>
      </c>
      <c r="AN24" s="59"/>
    </row>
    <row r="25" spans="2:40" ht="15.75" customHeight="1">
      <c r="B25" s="119">
        <v>10</v>
      </c>
      <c r="C25" s="120">
        <v>111</v>
      </c>
      <c r="D25" s="280">
        <v>103</v>
      </c>
      <c r="E25" s="121">
        <v>14</v>
      </c>
      <c r="F25" s="268">
        <v>3</v>
      </c>
      <c r="G25" s="49">
        <f>SUMIF(M4,"&gt;13",B11)+SUMIF(M4,"&gt;31",B11)+SUMIF(M4,"&gt;49",B11)+SUMIF(M4,"&gt;67",B11)-SUMIF(M4,"&lt;-4",B11)-SUMIF(M4,"&lt;-22",B11)-SUMIF(M4,"&lt;-40",B11)-SUMIF(M4,"&lt;-58",B11)</f>
        <v>1</v>
      </c>
      <c r="H25" s="268" t="str">
        <f aca="true" t="shared" si="4" ref="H25:H33">IF(G25=4,"| | | |",IF(G25=3,"| | |",IF(G25=2,"| |",IF(G25=1,"|",IF(G25=0,"",IF(G25=-1,"- |",G25))))))</f>
        <v>|</v>
      </c>
      <c r="I25" s="82">
        <f>SUMIF(N4,"&gt;13",B11)+SUMIF(N4,"&gt;31",B11)+SUMIF(N4,"&gt;49",B11)+SUMIF(N4,"&gt;67",B11)-SUMIF(N4,"&lt;-4",B11)-SUMIF(N4,"&lt;-22",B11)-SUMIF(N4,"&lt;-40",B11)-SUMIF(N4,"&lt;-58",B11)</f>
        <v>0</v>
      </c>
      <c r="J25" s="123">
        <f aca="true" t="shared" si="5" ref="J25:J33">IF(I25=4,"| | | |",IF(I25=3,"| | |",IF(I25=2,"| |",IF(I25=1,"|",IF(I25=0,"",IF(I25=-1,"- |",I25))))))</f>
      </c>
      <c r="K25" s="161"/>
      <c r="L25" s="162"/>
      <c r="M25" s="163"/>
      <c r="N25" s="164"/>
      <c r="O25" s="161"/>
      <c r="P25" s="165"/>
      <c r="Q25" s="166"/>
      <c r="R25" s="167"/>
      <c r="S25" s="165"/>
      <c r="T25" s="248"/>
      <c r="U25" s="249"/>
      <c r="V25" s="119">
        <v>10</v>
      </c>
      <c r="W25" s="160">
        <v>111</v>
      </c>
      <c r="X25" s="295">
        <v>103</v>
      </c>
      <c r="Y25" s="121">
        <v>14</v>
      </c>
      <c r="Z25" s="268">
        <v>3</v>
      </c>
      <c r="AA25" s="82">
        <f>SUMIF(AG4,"&gt;13",V11)+SUMIF(AG4,"&gt;31",V11)+SUMIF(AG4,"&gt;49",V11)+SUMIF(AG4,"&gt;67",V11)-SUMIF(AG4,"&lt;-4",V11)-SUMIF(AG4,"&lt;-22",V11)-SUMIF(AG4,"&lt;-40",V11)-SUMIF(AG4,"&lt;-58",V11)</f>
        <v>0</v>
      </c>
      <c r="AB25" s="123">
        <f>IF(AA25=4,"| | | |",IF(AA25=3,"| | |",IF(AA25=2,"| |",IF(AA25=1,"|",IF(AA25=0,"",IF(AA25=-1,"- |",AA25))))))</f>
      </c>
      <c r="AC25" s="49">
        <f>SUMIF(AH4,"&gt;13",V11)+SUMIF(AH4,"&gt;31",V11)+SUMIF(AH4,"&gt;49",V11)+SUMIF(AH4,"&gt;67",V11)-SUMIF(AH4,"&lt;-4",V11)-SUMIF(AH4,"&lt;-22",V11)-SUMIF(AH4,"&lt;-40",V11)-SUMIF(AH4,"&lt;-58",V11)</f>
        <v>0</v>
      </c>
      <c r="AD25" s="268">
        <f aca="true" t="shared" si="6" ref="AD25:AD33">IF(AC25=4,"| | | |",IF(AC25=3,"| | |",IF(AC25=2,"| |",IF(AC25=1,"|",IF(AC25=0,"",IF(AC25=-1,"- |",AC25))))))</f>
      </c>
      <c r="AE25" s="161"/>
      <c r="AF25" s="162"/>
      <c r="AG25" s="163"/>
      <c r="AH25" s="164"/>
      <c r="AI25" s="161"/>
      <c r="AJ25" s="165"/>
      <c r="AK25" s="166"/>
      <c r="AL25" s="167"/>
      <c r="AM25" s="165"/>
      <c r="AN25" s="59"/>
    </row>
    <row r="26" spans="2:40" ht="15.75" customHeight="1">
      <c r="B26" s="124">
        <v>11</v>
      </c>
      <c r="C26" s="125">
        <v>117</v>
      </c>
      <c r="D26" s="281">
        <v>100</v>
      </c>
      <c r="E26" s="126">
        <v>16</v>
      </c>
      <c r="F26" s="266">
        <v>3</v>
      </c>
      <c r="G26" s="50">
        <f>SUMIF(M4,"&gt;15",B11)+SUMIF(M4,"&gt;33",B11)+SUMIF(M4,"&gt;51",B11)+SUMIF(M4,"&gt;69",B11)-SUMIF(M4,"&lt;-2",B11)-SUMIF(M4,"&lt;-20",B11)-SUMIF(M4,"&lt;-38",B11)-SUMIF(M4,"&lt;-56",B11)</f>
        <v>1</v>
      </c>
      <c r="H26" s="266" t="str">
        <f t="shared" si="4"/>
        <v>|</v>
      </c>
      <c r="I26" s="83">
        <f>SUMIF(N4,"&gt;15",B11)+SUMIF(N4,"&gt;33",B11)+SUMIF(N4,"&gt;51",B11)+SUMIF(N4,"&gt;69",B11)-SUMIF(N4,"&lt;-2",B11)-SUMIF(N4,"&lt;-20",B11)-SUMIF(N4,"&lt;-38",B11)-SUMIF(N4,"&lt;-56",B11)</f>
        <v>0</v>
      </c>
      <c r="J26" s="127">
        <f t="shared" si="5"/>
      </c>
      <c r="K26" s="169"/>
      <c r="L26" s="170"/>
      <c r="M26" s="171"/>
      <c r="N26" s="172"/>
      <c r="O26" s="169"/>
      <c r="P26" s="173"/>
      <c r="Q26" s="174"/>
      <c r="R26" s="175"/>
      <c r="S26" s="173"/>
      <c r="T26" s="248"/>
      <c r="U26" s="249"/>
      <c r="V26" s="124">
        <v>11</v>
      </c>
      <c r="W26" s="168">
        <v>117</v>
      </c>
      <c r="X26" s="296">
        <v>100</v>
      </c>
      <c r="Y26" s="126">
        <v>16</v>
      </c>
      <c r="Z26" s="266">
        <v>3</v>
      </c>
      <c r="AA26" s="83">
        <f>SUMIF(AG4,"&gt;15",V11)+SUMIF(AG4,"&gt;33",V11)+SUMIF(AG4,"&gt;51",V11)+SUMIF(AG4,"&gt;69",V11)-SUMIF(AG4,"&lt;-2",V11)-SUMIF(AG4,"&lt;-20",V11)-SUMIF(AG4,"&lt;-38",V11)-SUMIF(AG4,"&lt;-56",V11)</f>
        <v>0</v>
      </c>
      <c r="AB26" s="127">
        <f>IF(AA26=4,"| | | |",IF(AA26=3,"| | |",IF(AA26=2,"| |",IF(AA26=1,"|",IF(AA26=0,"",IF(AA26=-1,"- |",AA26))))))</f>
      </c>
      <c r="AC26" s="50">
        <f>SUMIF(AH4,"&gt;15",V11)+SUMIF(AH4,"&gt;33",V11)+SUMIF(AH4,"&gt;51",V11)+SUMIF(AH4,"&gt;69",V11)-SUMIF(AH4,"&lt;-2",V11)-SUMIF(AH4,"&lt;-20",V11)-SUMIF(AH4,"&lt;-38",V11)-SUMIF(AH4,"&lt;-56",V11)</f>
        <v>0</v>
      </c>
      <c r="AD26" s="266">
        <f t="shared" si="6"/>
      </c>
      <c r="AE26" s="169"/>
      <c r="AF26" s="170"/>
      <c r="AG26" s="171"/>
      <c r="AH26" s="172"/>
      <c r="AI26" s="169"/>
      <c r="AJ26" s="173"/>
      <c r="AK26" s="174"/>
      <c r="AL26" s="175"/>
      <c r="AM26" s="173"/>
      <c r="AN26" s="59"/>
    </row>
    <row r="27" spans="2:40" ht="15.75" customHeight="1">
      <c r="B27" s="141">
        <v>12</v>
      </c>
      <c r="C27" s="142">
        <v>433</v>
      </c>
      <c r="D27" s="286">
        <v>403</v>
      </c>
      <c r="E27" s="143">
        <v>2</v>
      </c>
      <c r="F27" s="267">
        <v>5</v>
      </c>
      <c r="G27" s="51">
        <f>SUMIF(M4,"&gt;1",B11)+SUMIF(M4,"&gt;19",B11)+SUMIF(M4,"&gt;37",B11)+SUMIF(M4,"&gt;55",B11)-SUMIF(M4,"&lt;-16",B11)-SUMIF(M4,"&lt;-34",B11)-SUMIF(M4,"&lt;-52",B11)-SUMIF(M4,"&lt;-70",B11)</f>
        <v>1</v>
      </c>
      <c r="H27" s="131" t="str">
        <f t="shared" si="4"/>
        <v>|</v>
      </c>
      <c r="I27" s="85">
        <f>SUMIF(N4,"&gt;1",B11)+SUMIF(N4,"&gt;19",B11)+SUMIF(N4,"&gt;37",B11)+SUMIF(N4,"&gt;55",B11)-SUMIF(N4,"&lt;-16",B11)-SUMIF(N4,"&lt;-34",B11)-SUMIF(N4,"&lt;-52",B11)-SUMIF(N4,"&lt;-70",B11)</f>
        <v>1</v>
      </c>
      <c r="J27" s="132" t="str">
        <f t="shared" si="5"/>
        <v>|</v>
      </c>
      <c r="K27" s="177"/>
      <c r="L27" s="178"/>
      <c r="M27" s="179"/>
      <c r="N27" s="180"/>
      <c r="O27" s="177"/>
      <c r="P27" s="181"/>
      <c r="Q27" s="182"/>
      <c r="R27" s="183"/>
      <c r="S27" s="181"/>
      <c r="T27" s="248"/>
      <c r="U27" s="249"/>
      <c r="V27" s="141">
        <v>12</v>
      </c>
      <c r="W27" s="203">
        <v>433</v>
      </c>
      <c r="X27" s="301">
        <v>403</v>
      </c>
      <c r="Y27" s="143">
        <v>2</v>
      </c>
      <c r="Z27" s="267">
        <v>5</v>
      </c>
      <c r="AA27" s="85">
        <f>SUMIF(AG4,"&gt;1",V11)+SUMIF(AG4,"&gt;19",V11)+SUMIF(AG4,"&gt;37",V11)+SUMIF(AG4,"&gt;55",V11)+SUMIF(AG4,"&gt;73",V11)-SUMIF(AG4,"&lt;-16",V11)-SUMIF(AG4,"&lt;-34",V11)-SUMIF(AG4,"&lt;-52",V11)-SUMIF(AG4,"&lt;-70",V11)-SUMIF(AG4,"&lt;-88",V11)</f>
        <v>1</v>
      </c>
      <c r="AB27" s="132" t="str">
        <f>IF(AA27=5,"| | | | |",IF(AA27=4,"| | | |",IF(AA27=3,"| | |",IF(AA27=2,"| |",IF(AA27=1,"|",IF(AA27=0,"",IF(AA27=-1,"- |",AA27)))))))</f>
        <v>|</v>
      </c>
      <c r="AC27" s="51">
        <f>SUMIF(AH4,"&gt;1",V11)+SUMIF(AH4,"&gt;19",V11)+SUMIF(AH4,"&gt;37",V11)+SUMIF(AH4,"&gt;55",V11)-SUMIF(AH4,"&lt;-16",V11)-SUMIF(AH4,"&lt;-34",V11)-SUMIF(AH4,"&lt;-52",V11)-SUMIF(AH4,"&lt;-70",V11)</f>
        <v>1</v>
      </c>
      <c r="AD27" s="131" t="str">
        <f t="shared" si="6"/>
        <v>|</v>
      </c>
      <c r="AE27" s="177"/>
      <c r="AF27" s="178"/>
      <c r="AG27" s="179"/>
      <c r="AH27" s="180"/>
      <c r="AI27" s="177"/>
      <c r="AJ27" s="181"/>
      <c r="AK27" s="182"/>
      <c r="AL27" s="183"/>
      <c r="AM27" s="181"/>
      <c r="AN27" s="59"/>
    </row>
    <row r="28" spans="2:40" ht="15.75" customHeight="1">
      <c r="B28" s="144">
        <v>13</v>
      </c>
      <c r="C28" s="145">
        <v>279</v>
      </c>
      <c r="D28" s="287">
        <v>171</v>
      </c>
      <c r="E28" s="121">
        <v>12</v>
      </c>
      <c r="F28" s="268">
        <v>4</v>
      </c>
      <c r="G28" s="52">
        <f>SUMIF(M4,"&gt;11",B11)+SUMIF(M4,"&gt;29",B11)+SUMIF(M4,"&gt;47",B11)+SUMIF(M4,"&gt;65",B11)-SUMIF(M4,"&lt;-6",B11)-SUMIF(M4,"&lt;-24",B11)-SUMIF(M4,"&lt;-42",B11)-SUMIF(M4,"&lt;-60",B11)</f>
        <v>1</v>
      </c>
      <c r="H28" s="268" t="str">
        <f t="shared" si="4"/>
        <v>|</v>
      </c>
      <c r="I28" s="79">
        <f>SUMIF(N4,"&gt;11",B11)+SUMIF(N4,"&gt;29",B11)+SUMIF(N4,"&gt;47",B11)+SUMIF(N4,"&gt;65",B11)-SUMIF(N4,"&lt;-6",B11)-SUMIF(N4,"&lt;-24",B11)-SUMIF(N4,"&lt;-42",B11)-SUMIF(N4,"&lt;-60",B11)</f>
        <v>1</v>
      </c>
      <c r="J28" s="123" t="str">
        <f t="shared" si="5"/>
        <v>|</v>
      </c>
      <c r="K28" s="161"/>
      <c r="L28" s="165"/>
      <c r="M28" s="163"/>
      <c r="N28" s="164"/>
      <c r="O28" s="161"/>
      <c r="P28" s="165"/>
      <c r="Q28" s="166"/>
      <c r="R28" s="167"/>
      <c r="S28" s="165"/>
      <c r="T28" s="248"/>
      <c r="U28" s="249"/>
      <c r="V28" s="144">
        <v>13</v>
      </c>
      <c r="W28" s="204">
        <v>279</v>
      </c>
      <c r="X28" s="302">
        <v>171</v>
      </c>
      <c r="Y28" s="121">
        <v>12</v>
      </c>
      <c r="Z28" s="268">
        <v>4</v>
      </c>
      <c r="AA28" s="79">
        <f>SUMIF(AG4,"&gt;11",V11)+SUMIF(AG4,"&gt;29",V11)+SUMIF(AG4,"&gt;47",V11)+SUMIF(AG4,"&gt;65",V11)-SUMIF(AG4,"&lt;-6",V11)-SUMIF(AG4,"&lt;-24",V11)-SUMIF(AG4,"&lt;-42",V11)-SUMIF(AG4,"&lt;-60",V11)</f>
        <v>0</v>
      </c>
      <c r="AB28" s="123">
        <f aca="true" t="shared" si="7" ref="AB28:AB33">IF(AA28=4,"| | | |",IF(AA28=3,"| | |",IF(AA28=2,"| |",IF(AA28=1,"|",IF(AA28=0,"",IF(AA28=-1,"- |",AA28))))))</f>
      </c>
      <c r="AC28" s="52">
        <f>SUMIF(AH4,"&gt;11",V11)+SUMIF(AH4,"&gt;29",V11)+SUMIF(AH4,"&gt;47",V11)+SUMIF(AH4,"&gt;65",V11)-SUMIF(AH4,"&lt;-6",V11)-SUMIF(AH4,"&lt;-24",V11)-SUMIF(AH4,"&lt;-42",V11)-SUMIF(AH4,"&lt;-60",V11)</f>
        <v>0</v>
      </c>
      <c r="AD28" s="268">
        <f t="shared" si="6"/>
      </c>
      <c r="AE28" s="161"/>
      <c r="AF28" s="165"/>
      <c r="AG28" s="163"/>
      <c r="AH28" s="164"/>
      <c r="AI28" s="161"/>
      <c r="AJ28" s="165"/>
      <c r="AK28" s="166"/>
      <c r="AL28" s="167"/>
      <c r="AM28" s="165"/>
      <c r="AN28" s="59"/>
    </row>
    <row r="29" spans="2:40" ht="15.75" customHeight="1">
      <c r="B29" s="146">
        <v>14</v>
      </c>
      <c r="C29" s="147">
        <v>271</v>
      </c>
      <c r="D29" s="288">
        <v>166</v>
      </c>
      <c r="E29" s="130">
        <v>10</v>
      </c>
      <c r="F29" s="131">
        <v>4</v>
      </c>
      <c r="G29" s="53">
        <f>SUMIF(M4,"&gt;9",B11)+SUMIF(M4,"&gt;27",B11)+SUMIF(M4,"&gt;45",B11)+SUMIF(M4,"&gt;63",B11)-SUMIF(M4,"&lt;-8",B11)-SUMIF(M4,"&lt;-26",B11)-SUMIF(M4,"&lt;-44",B11)-SUMIF(M4,"&lt;-62",B11)</f>
        <v>1</v>
      </c>
      <c r="H29" s="266" t="str">
        <f t="shared" si="4"/>
        <v>|</v>
      </c>
      <c r="I29" s="86">
        <f>SUMIF(N4,"&gt;9",B11)+SUMIF(N4,"&gt;27",B11)+SUMIF(N4,"&gt;45",B11)+SUMIF(N4,"&gt;63",B11)-SUMIF(N4,"&lt;-8",B11)-SUMIF(N4,"&lt;-26",B11)-SUMIF(N4,"&lt;-44",B11)-SUMIF(N4,"&lt;-62",B11)</f>
        <v>1</v>
      </c>
      <c r="J29" s="127" t="str">
        <f t="shared" si="5"/>
        <v>|</v>
      </c>
      <c r="K29" s="169"/>
      <c r="L29" s="173"/>
      <c r="M29" s="171"/>
      <c r="N29" s="172"/>
      <c r="O29" s="169"/>
      <c r="P29" s="173"/>
      <c r="Q29" s="174"/>
      <c r="R29" s="175"/>
      <c r="S29" s="173"/>
      <c r="T29" s="248"/>
      <c r="U29" s="249"/>
      <c r="V29" s="205">
        <v>14</v>
      </c>
      <c r="W29" s="206">
        <v>271</v>
      </c>
      <c r="X29" s="303">
        <v>166</v>
      </c>
      <c r="Y29" s="130">
        <v>10</v>
      </c>
      <c r="Z29" s="131">
        <v>4</v>
      </c>
      <c r="AA29" s="86">
        <f>SUMIF(AG4,"&gt;9",V11)+SUMIF(AG4,"&gt;27",V11)+SUMIF(AG4,"&gt;45",V11)+SUMIF(AG4,"&gt;63",V11)-SUMIF(AG4,"&lt;-8",V11)-SUMIF(AG4,"&lt;-26",V11)-SUMIF(AG4,"&lt;-44",V11)-SUMIF(AG4,"&lt;-62",V11)</f>
        <v>1</v>
      </c>
      <c r="AB29" s="127" t="str">
        <f t="shared" si="7"/>
        <v>|</v>
      </c>
      <c r="AC29" s="53">
        <f>SUMIF(AH4,"&gt;9",V11)+SUMIF(AH4,"&gt;27",V11)+SUMIF(AH4,"&gt;45",V11)+SUMIF(AH4,"&gt;63",V11)-SUMIF(AH4,"&lt;-8",V11)-SUMIF(AH4,"&lt;-26",V11)-SUMIF(AH4,"&lt;-44",V11)-SUMIF(AH4,"&lt;-62",V11)</f>
        <v>0</v>
      </c>
      <c r="AD29" s="266">
        <f t="shared" si="6"/>
      </c>
      <c r="AE29" s="169"/>
      <c r="AF29" s="173"/>
      <c r="AG29" s="171"/>
      <c r="AH29" s="172"/>
      <c r="AI29" s="169"/>
      <c r="AJ29" s="173"/>
      <c r="AK29" s="174"/>
      <c r="AL29" s="175"/>
      <c r="AM29" s="173"/>
      <c r="AN29" s="59"/>
    </row>
    <row r="30" spans="2:40" ht="15.75" customHeight="1">
      <c r="B30" s="141">
        <v>15</v>
      </c>
      <c r="C30" s="142">
        <v>90</v>
      </c>
      <c r="D30" s="286">
        <v>79</v>
      </c>
      <c r="E30" s="143">
        <v>18</v>
      </c>
      <c r="F30" s="267">
        <v>3</v>
      </c>
      <c r="G30" s="51">
        <f>SUMIF(M4,"&gt;17",B11)+SUMIF(M4,"&gt;35",B11)+SUMIF(M4,"&gt;53",B11)+SUMIF(M4,"&gt;71",B11)-SUMIF(M4,"&lt;-0",B11)-SUMIF(M4,"&lt;-18",B11)-SUMIF(M4,"&lt;-36",B11)-SUMIF(M4,"&lt;-54",B11)</f>
        <v>1</v>
      </c>
      <c r="H30" s="131" t="str">
        <f t="shared" si="4"/>
        <v>|</v>
      </c>
      <c r="I30" s="85">
        <f>SUMIF(N4,"&gt;17",B11)+SUMIF(N4,"&gt;35",B11)+SUMIF(N4,"&gt;53",B11)+SUMIF(N4,"&gt;71",B11)-SUMIF(N4,"&lt;-0",B11)-SUMIF(N4,"&lt;-18",B11)-SUMIF(N4,"&lt;-36",B11)-SUMIF(N4,"&lt;-54",B11)</f>
        <v>0</v>
      </c>
      <c r="J30" s="132">
        <f t="shared" si="5"/>
      </c>
      <c r="K30" s="177"/>
      <c r="L30" s="181"/>
      <c r="M30" s="179"/>
      <c r="N30" s="180"/>
      <c r="O30" s="177"/>
      <c r="P30" s="181"/>
      <c r="Q30" s="182"/>
      <c r="R30" s="183"/>
      <c r="S30" s="181"/>
      <c r="T30" s="248"/>
      <c r="U30" s="249"/>
      <c r="V30" s="207">
        <v>15</v>
      </c>
      <c r="W30" s="208">
        <v>90</v>
      </c>
      <c r="X30" s="304">
        <v>79</v>
      </c>
      <c r="Y30" s="143">
        <v>18</v>
      </c>
      <c r="Z30" s="267">
        <v>3</v>
      </c>
      <c r="AA30" s="85">
        <f>SUMIF(AG4,"&gt;17",V11)+SUMIF(AG4,"&gt;35",V11)+SUMIF(AG4,"&gt;53",V11)+SUMIF(AG4,"&gt;71",V11)-SUMIF(AG4,"&lt;-0",V11)-SUMIF(AG4,"&lt;-18",V11)-SUMIF(AG4,"&lt;-36",V11)-SUMIF(AG4,"&lt;-54",V11)</f>
        <v>0</v>
      </c>
      <c r="AB30" s="132">
        <f t="shared" si="7"/>
      </c>
      <c r="AC30" s="51">
        <f>SUMIF(AH4,"&gt;17",V11)+SUMIF(AH4,"&gt;35",V11)+SUMIF(AH4,"&gt;53",V11)+SUMIF(AH4,"&gt;71",V11)-SUMIF(AH4,"&lt;-0",V11)-SUMIF(AH4,"&lt;-18",V11)-SUMIF(AH4,"&lt;-36",V11)-SUMIF(AH4,"&lt;-54",V11)</f>
        <v>0</v>
      </c>
      <c r="AD30" s="131">
        <f t="shared" si="6"/>
      </c>
      <c r="AE30" s="177"/>
      <c r="AF30" s="181"/>
      <c r="AG30" s="179"/>
      <c r="AH30" s="180"/>
      <c r="AI30" s="177"/>
      <c r="AJ30" s="181"/>
      <c r="AK30" s="182"/>
      <c r="AL30" s="183"/>
      <c r="AM30" s="181"/>
      <c r="AN30" s="59"/>
    </row>
    <row r="31" spans="2:40" ht="15.75" customHeight="1">
      <c r="B31" s="144">
        <v>16</v>
      </c>
      <c r="C31" s="145">
        <v>434</v>
      </c>
      <c r="D31" s="287">
        <v>370</v>
      </c>
      <c r="E31" s="121">
        <v>4</v>
      </c>
      <c r="F31" s="268">
        <v>5</v>
      </c>
      <c r="G31" s="52">
        <f>SUMIF(M4,"&gt;3",B11)+SUMIF(M4,"&gt;21",B11)+SUMIF(M4,"&gt;39",B11)+SUMIF(M4,"&gt;57",B11)-SUMIF(M4,"&lt;-14",B11)-SUMIF(M4,"&lt;-32",B11)-SUMIF(M4,"&lt;-50",B11)-SUMIF(M4,"&lt;-68",B11)</f>
        <v>1</v>
      </c>
      <c r="H31" s="268" t="str">
        <f t="shared" si="4"/>
        <v>|</v>
      </c>
      <c r="I31" s="79">
        <f>SUMIF(N4,"&gt;3",B11)+SUMIF(N4,"&gt;21",B11)+SUMIF(N4,"&gt;39",B11)+SUMIF(N4,"&gt;57",B11)-SUMIF(N4,"&lt;-14",B11)-SUMIF(N4,"&lt;-32",B11)-SUMIF(N4,"&lt;-50",B11)-SUMIF(N4,"&lt;-68",B11)</f>
        <v>1</v>
      </c>
      <c r="J31" s="123" t="str">
        <f t="shared" si="5"/>
        <v>|</v>
      </c>
      <c r="K31" s="161"/>
      <c r="L31" s="165"/>
      <c r="M31" s="163"/>
      <c r="N31" s="164"/>
      <c r="O31" s="161"/>
      <c r="P31" s="165"/>
      <c r="Q31" s="166"/>
      <c r="R31" s="167"/>
      <c r="S31" s="165"/>
      <c r="T31" s="248"/>
      <c r="U31" s="249"/>
      <c r="V31" s="144">
        <v>16</v>
      </c>
      <c r="W31" s="204">
        <v>434</v>
      </c>
      <c r="X31" s="302">
        <v>370</v>
      </c>
      <c r="Y31" s="121">
        <v>4</v>
      </c>
      <c r="Z31" s="268">
        <v>5</v>
      </c>
      <c r="AA31" s="79">
        <f>SUMIF(AG4,"&gt;3",V11)+SUMIF(AG4,"&gt;21",V11)+SUMIF(AG4,"&gt;39",V11)+SUMIF(AG4,"&gt;57",V11)-SUMIF(AG4,"&lt;-14",V11)-SUMIF(AG4,"&lt;-32",V11)-SUMIF(AG4,"&lt;-50",V11)-SUMIF(AG4,"&lt;-68",V11)</f>
        <v>1</v>
      </c>
      <c r="AB31" s="123" t="str">
        <f t="shared" si="7"/>
        <v>|</v>
      </c>
      <c r="AC31" s="52">
        <f>SUMIF(AH4,"&gt;3",V11)+SUMIF(AH4,"&gt;21",V11)+SUMIF(AH4,"&gt;39",V11)+SUMIF(AH4,"&gt;57",V11)-SUMIF(AH4,"&lt;-14",V11)-SUMIF(AH4,"&lt;-32",V11)-SUMIF(AH4,"&lt;-50",V11)-SUMIF(AH4,"&lt;-68",V11)</f>
        <v>1</v>
      </c>
      <c r="AD31" s="268" t="str">
        <f t="shared" si="6"/>
        <v>|</v>
      </c>
      <c r="AE31" s="161"/>
      <c r="AF31" s="165"/>
      <c r="AG31" s="163"/>
      <c r="AH31" s="164"/>
      <c r="AI31" s="161"/>
      <c r="AJ31" s="165"/>
      <c r="AK31" s="166"/>
      <c r="AL31" s="167"/>
      <c r="AM31" s="165"/>
      <c r="AN31" s="59"/>
    </row>
    <row r="32" spans="2:40" ht="15.75" customHeight="1">
      <c r="B32" s="146">
        <v>17</v>
      </c>
      <c r="C32" s="147">
        <v>250</v>
      </c>
      <c r="D32" s="288">
        <v>184</v>
      </c>
      <c r="E32" s="130">
        <v>8</v>
      </c>
      <c r="F32" s="131">
        <v>4</v>
      </c>
      <c r="G32" s="53">
        <f>SUMIF(M4,"&gt;7",B11)+SUMIF(M4,"&gt;25",B11)+SUMIF(M4,"&gt;43",B11)+SUMIF(M4,"&gt;61",B11)-SUMIF(M4,"&lt;-10",B11)-SUMIF(M4,"&lt;-28",B11)-SUMIF(M4,"&lt;-46",B11)-SUMIF(M4,"&lt;-64",B11)</f>
        <v>1</v>
      </c>
      <c r="H32" s="266" t="str">
        <f t="shared" si="4"/>
        <v>|</v>
      </c>
      <c r="I32" s="86">
        <f>SUMIF(N4,"&gt;7",B11)+SUMIF(N4,"&gt;25",B11)+SUMIF(N4,"&gt;43",B11)+SUMIF(N4,"&gt;61",B11)-SUMIF(N4,"&lt;-10",B11)-SUMIF(N4,"&lt;-28",B11)-SUMIF(N4,"&lt;-46",B11)-SUMIF(N4,"&lt;-64",B11)</f>
        <v>1</v>
      </c>
      <c r="J32" s="127" t="str">
        <f t="shared" si="5"/>
        <v>|</v>
      </c>
      <c r="K32" s="169"/>
      <c r="L32" s="173"/>
      <c r="M32" s="171"/>
      <c r="N32" s="172"/>
      <c r="O32" s="169"/>
      <c r="P32" s="173"/>
      <c r="Q32" s="174"/>
      <c r="R32" s="175"/>
      <c r="S32" s="173"/>
      <c r="T32" s="248"/>
      <c r="U32" s="249"/>
      <c r="V32" s="205">
        <v>17</v>
      </c>
      <c r="W32" s="206">
        <v>250</v>
      </c>
      <c r="X32" s="303">
        <v>184</v>
      </c>
      <c r="Y32" s="130">
        <v>8</v>
      </c>
      <c r="Z32" s="131">
        <v>4</v>
      </c>
      <c r="AA32" s="86">
        <f>SUMIF(AG4,"&gt;7",V11)+SUMIF(AG4,"&gt;25",V11)+SUMIF(AG4,"&gt;43",V11)+SUMIF(AG4,"&gt;61",V11)-SUMIF(AG4,"&lt;-10",V11)-SUMIF(AG4,"&lt;-28",V11)-SUMIF(AG4,"&lt;-46",V11)-SUMIF(AG4,"&lt;-64",V11)</f>
        <v>1</v>
      </c>
      <c r="AB32" s="127" t="str">
        <f t="shared" si="7"/>
        <v>|</v>
      </c>
      <c r="AC32" s="53">
        <f>SUMIF(AH4,"&gt;7",V11)+SUMIF(AH4,"&gt;25",V11)+SUMIF(AH4,"&gt;43",V11)+SUMIF(AH4,"&gt;61",V11)-SUMIF(AH4,"&lt;-10",V11)-SUMIF(AH4,"&lt;-28",V11)-SUMIF(AH4,"&lt;-46",V11)-SUMIF(AH4,"&lt;-64",V11)</f>
        <v>0</v>
      </c>
      <c r="AD32" s="266">
        <f t="shared" si="6"/>
      </c>
      <c r="AE32" s="169"/>
      <c r="AF32" s="173"/>
      <c r="AG32" s="171"/>
      <c r="AH32" s="172"/>
      <c r="AI32" s="169"/>
      <c r="AJ32" s="173"/>
      <c r="AK32" s="174"/>
      <c r="AL32" s="175"/>
      <c r="AM32" s="173"/>
      <c r="AN32" s="59"/>
    </row>
    <row r="33" spans="2:40" ht="15.75" customHeight="1">
      <c r="B33" s="141">
        <v>18</v>
      </c>
      <c r="C33" s="142">
        <v>203</v>
      </c>
      <c r="D33" s="286">
        <v>188</v>
      </c>
      <c r="E33" s="143">
        <v>6</v>
      </c>
      <c r="F33" s="267">
        <v>3</v>
      </c>
      <c r="G33" s="51">
        <f>SUMIF(M4,"&gt;5",B11)+SUMIF(M4,"&gt;23",B11)+SUMIF(M4,"&gt;41",B11)+SUMIF(M4,"&gt;59",B11)-SUMIF(M4,"&lt;-12",B11)-SUMIF(M4,"&lt;-30",B11)-SUMIF(M4,"&lt;-48",B11)-SUMIF(M4,"&lt;-66",B11)</f>
        <v>1</v>
      </c>
      <c r="H33" s="131" t="str">
        <f t="shared" si="4"/>
        <v>|</v>
      </c>
      <c r="I33" s="85">
        <f>SUMIF(N4,"&gt;5",B11)+SUMIF(N4,"&gt;23",B11)+SUMIF(N4,"&gt;41",B11)+SUMIF(N4,"&gt;59",B11)-SUMIF(N4,"&lt;-12",B11)-SUMIF(N4,"&lt;-30",B11)-SUMIF(N4,"&lt;-48",B11)-SUMIF(N4,"&lt;-66",B11)</f>
        <v>1</v>
      </c>
      <c r="J33" s="132" t="str">
        <f t="shared" si="5"/>
        <v>|</v>
      </c>
      <c r="K33" s="177"/>
      <c r="L33" s="181"/>
      <c r="M33" s="179"/>
      <c r="N33" s="180"/>
      <c r="O33" s="185"/>
      <c r="P33" s="186"/>
      <c r="Q33" s="187"/>
      <c r="R33" s="188"/>
      <c r="S33" s="186"/>
      <c r="T33" s="248"/>
      <c r="U33" s="249"/>
      <c r="V33" s="207">
        <v>18</v>
      </c>
      <c r="W33" s="208">
        <v>203</v>
      </c>
      <c r="X33" s="304">
        <v>188</v>
      </c>
      <c r="Y33" s="143">
        <v>6</v>
      </c>
      <c r="Z33" s="267">
        <v>3</v>
      </c>
      <c r="AA33" s="85">
        <f>SUMIF(AG4,"&gt;5",V11)+SUMIF(AG4,"&gt;23",V11)+SUMIF(AG4,"&gt;41",V11)+SUMIF(AG4,"&gt;59",V11)-SUMIF(AG4,"&lt;-12",V11)-SUMIF(AG4,"&lt;-30",V11)-SUMIF(AG4,"&lt;-48",V11)-SUMIF(AG4,"&lt;-66",V11)</f>
        <v>1</v>
      </c>
      <c r="AB33" s="132" t="str">
        <f t="shared" si="7"/>
        <v>|</v>
      </c>
      <c r="AC33" s="51">
        <f>SUMIF(AH4,"&gt;5",V11)+SUMIF(AH4,"&gt;23",V11)+SUMIF(AH4,"&gt;41",V11)+SUMIF(AH4,"&gt;59",V11)-SUMIF(AH4,"&lt;-12",V11)-SUMIF(AH4,"&lt;-30",V11)-SUMIF(AH4,"&lt;-48",V11)-SUMIF(AH4,"&lt;-66",V11)</f>
        <v>1</v>
      </c>
      <c r="AD33" s="131" t="str">
        <f t="shared" si="6"/>
        <v>|</v>
      </c>
      <c r="AE33" s="177"/>
      <c r="AF33" s="181"/>
      <c r="AG33" s="179"/>
      <c r="AH33" s="180"/>
      <c r="AI33" s="185"/>
      <c r="AJ33" s="186"/>
      <c r="AK33" s="187"/>
      <c r="AL33" s="188"/>
      <c r="AM33" s="186"/>
      <c r="AN33" s="59"/>
    </row>
    <row r="34" spans="2:40" ht="15.75" customHeight="1">
      <c r="B34" s="119" t="s">
        <v>11</v>
      </c>
      <c r="C34" s="120">
        <f>SUM(C25:C33)</f>
        <v>2188</v>
      </c>
      <c r="D34" s="280">
        <f>SUM(D25:D33)</f>
        <v>1764</v>
      </c>
      <c r="E34" s="121" t="s">
        <v>11</v>
      </c>
      <c r="F34" s="122">
        <f>SUM(F25:F33)</f>
        <v>34</v>
      </c>
      <c r="G34" s="52">
        <f>SUM(G25:G33)</f>
        <v>9</v>
      </c>
      <c r="H34" s="52">
        <f>G34</f>
        <v>9</v>
      </c>
      <c r="I34" s="123">
        <f>SUM(I25:I33)</f>
        <v>6</v>
      </c>
      <c r="J34" s="148">
        <f>I34</f>
        <v>6</v>
      </c>
      <c r="K34" s="167"/>
      <c r="L34" s="165"/>
      <c r="M34" s="163"/>
      <c r="N34" s="164"/>
      <c r="O34" s="161"/>
      <c r="P34" s="165"/>
      <c r="Q34" s="211"/>
      <c r="R34" s="161"/>
      <c r="S34" s="165"/>
      <c r="T34" s="248"/>
      <c r="U34" s="249"/>
      <c r="V34" s="119" t="s">
        <v>11</v>
      </c>
      <c r="W34" s="160">
        <f>SUM(W25:W33)</f>
        <v>2188</v>
      </c>
      <c r="X34" s="295">
        <f>SUM(X25:X33)</f>
        <v>1764</v>
      </c>
      <c r="Y34" s="209" t="s">
        <v>11</v>
      </c>
      <c r="Z34" s="122">
        <f>SUM(Z25:Z33)</f>
        <v>34</v>
      </c>
      <c r="AA34" s="79">
        <f>SUM(AA25:AA33)</f>
        <v>5</v>
      </c>
      <c r="AB34" s="79">
        <f>AA34</f>
        <v>5</v>
      </c>
      <c r="AC34" s="122">
        <f>SUM(AC25:AC33)</f>
        <v>3</v>
      </c>
      <c r="AD34" s="210">
        <f>AC34</f>
        <v>3</v>
      </c>
      <c r="AE34" s="167"/>
      <c r="AF34" s="165"/>
      <c r="AG34" s="163"/>
      <c r="AH34" s="164"/>
      <c r="AI34" s="161"/>
      <c r="AJ34" s="165"/>
      <c r="AK34" s="211"/>
      <c r="AL34" s="161"/>
      <c r="AM34" s="165"/>
      <c r="AN34" s="59"/>
    </row>
    <row r="35" spans="2:40" ht="15.75" customHeight="1">
      <c r="B35" s="128" t="s">
        <v>4</v>
      </c>
      <c r="C35" s="129">
        <f>SUM(C20)</f>
        <v>2491</v>
      </c>
      <c r="D35" s="282">
        <f>SUM(D20)</f>
        <v>2188</v>
      </c>
      <c r="E35" s="130" t="s">
        <v>4</v>
      </c>
      <c r="F35" s="131">
        <f>SUM(F20)</f>
        <v>35</v>
      </c>
      <c r="G35" s="53">
        <f>SUM(G20)</f>
        <v>9</v>
      </c>
      <c r="H35" s="76">
        <f>G35</f>
        <v>9</v>
      </c>
      <c r="I35" s="132">
        <f>SUM(I20)</f>
        <v>7</v>
      </c>
      <c r="J35" s="149">
        <f>I35</f>
        <v>7</v>
      </c>
      <c r="K35" s="213"/>
      <c r="L35" s="214"/>
      <c r="M35" s="179"/>
      <c r="N35" s="180"/>
      <c r="O35" s="213"/>
      <c r="P35" s="215"/>
      <c r="Q35" s="182"/>
      <c r="R35" s="213"/>
      <c r="S35" s="215"/>
      <c r="T35" s="248"/>
      <c r="U35" s="249"/>
      <c r="V35" s="128" t="s">
        <v>4</v>
      </c>
      <c r="W35" s="176">
        <f>SUM(W20)</f>
        <v>2491</v>
      </c>
      <c r="X35" s="298">
        <f>SUM(X20)</f>
        <v>2188</v>
      </c>
      <c r="Y35" s="130" t="s">
        <v>4</v>
      </c>
      <c r="Z35" s="131">
        <f>SUM(Z20)</f>
        <v>35</v>
      </c>
      <c r="AA35" s="86">
        <f>SUM(AA20)</f>
        <v>6</v>
      </c>
      <c r="AB35" s="80">
        <f>AA35</f>
        <v>6</v>
      </c>
      <c r="AC35" s="131">
        <f>SUM(AC20)</f>
        <v>3</v>
      </c>
      <c r="AD35" s="212">
        <f>AC35</f>
        <v>3</v>
      </c>
      <c r="AE35" s="213"/>
      <c r="AF35" s="214"/>
      <c r="AG35" s="179"/>
      <c r="AH35" s="180"/>
      <c r="AI35" s="213"/>
      <c r="AJ35" s="215"/>
      <c r="AK35" s="182"/>
      <c r="AL35" s="213"/>
      <c r="AM35" s="215"/>
      <c r="AN35" s="59"/>
    </row>
    <row r="36" spans="2:40" ht="20.25" customHeight="1">
      <c r="B36" s="135" t="s">
        <v>12</v>
      </c>
      <c r="C36" s="136">
        <f>SUM(C34+C35)</f>
        <v>4679</v>
      </c>
      <c r="D36" s="284">
        <f>SUM(D34+D35)</f>
        <v>3952</v>
      </c>
      <c r="E36" s="137" t="s">
        <v>12</v>
      </c>
      <c r="F36" s="138">
        <f>SUM(F34+F35)</f>
        <v>69</v>
      </c>
      <c r="G36" s="77">
        <f>SUM(G34+G35)</f>
        <v>18</v>
      </c>
      <c r="H36" s="77">
        <f>G36</f>
        <v>18</v>
      </c>
      <c r="I36" s="150">
        <f>SUM(I34+I35)</f>
        <v>13</v>
      </c>
      <c r="J36" s="289">
        <f>I36</f>
        <v>13</v>
      </c>
      <c r="K36" s="161"/>
      <c r="L36" s="217"/>
      <c r="M36" s="218"/>
      <c r="N36" s="219"/>
      <c r="O36" s="220"/>
      <c r="P36" s="221"/>
      <c r="Q36" s="222"/>
      <c r="R36" s="223"/>
      <c r="S36" s="224"/>
      <c r="T36" s="248"/>
      <c r="U36" s="249"/>
      <c r="V36" s="135" t="s">
        <v>12</v>
      </c>
      <c r="W36" s="189">
        <f>SUM(W34+W35)</f>
        <v>4679</v>
      </c>
      <c r="X36" s="300">
        <f>SUM(X34+X35)</f>
        <v>3952</v>
      </c>
      <c r="Y36" s="137" t="s">
        <v>12</v>
      </c>
      <c r="Z36" s="138">
        <f>SUM(Z34+Z35)</f>
        <v>69</v>
      </c>
      <c r="AA36" s="87">
        <f>SUM(AA34+AA35)</f>
        <v>11</v>
      </c>
      <c r="AB36" s="87">
        <f>AA36</f>
        <v>11</v>
      </c>
      <c r="AC36" s="216">
        <f>SUM(AC34+AC35)</f>
        <v>6</v>
      </c>
      <c r="AD36" s="305">
        <f>AC36</f>
        <v>6</v>
      </c>
      <c r="AE36" s="161"/>
      <c r="AF36" s="217"/>
      <c r="AG36" s="218"/>
      <c r="AH36" s="219"/>
      <c r="AI36" s="220"/>
      <c r="AJ36" s="221"/>
      <c r="AK36" s="222"/>
      <c r="AL36" s="223"/>
      <c r="AM36" s="224"/>
      <c r="AN36" s="59"/>
    </row>
    <row r="37" spans="2:40" ht="20.25" customHeight="1">
      <c r="B37" s="41"/>
      <c r="C37" s="352"/>
      <c r="D37" s="353"/>
      <c r="E37" s="334"/>
      <c r="F37" s="335"/>
      <c r="G37" s="338" t="s">
        <v>30</v>
      </c>
      <c r="H37" s="339"/>
      <c r="I37" s="339"/>
      <c r="J37" s="340"/>
      <c r="K37" s="16"/>
      <c r="L37" s="341"/>
      <c r="M37" s="72"/>
      <c r="N37" s="343"/>
      <c r="O37" s="6"/>
      <c r="P37" s="345"/>
      <c r="Q37" s="346"/>
      <c r="R37" s="6"/>
      <c r="S37" s="347"/>
      <c r="T37" s="59"/>
      <c r="V37" s="41"/>
      <c r="W37" s="352"/>
      <c r="X37" s="353"/>
      <c r="Y37" s="334"/>
      <c r="Z37" s="335"/>
      <c r="AA37" s="338" t="s">
        <v>30</v>
      </c>
      <c r="AB37" s="339"/>
      <c r="AC37" s="339"/>
      <c r="AD37" s="340"/>
      <c r="AE37" s="16"/>
      <c r="AF37" s="341"/>
      <c r="AG37" s="72"/>
      <c r="AH37" s="343"/>
      <c r="AI37" s="6"/>
      <c r="AJ37" s="345"/>
      <c r="AK37" s="346"/>
      <c r="AL37" s="6"/>
      <c r="AM37" s="347"/>
      <c r="AN37" s="59"/>
    </row>
    <row r="38" spans="2:40" ht="20.25" customHeight="1">
      <c r="B38" s="17"/>
      <c r="C38" s="320"/>
      <c r="D38" s="321"/>
      <c r="E38" s="336"/>
      <c r="F38" s="337"/>
      <c r="G38" s="322" t="s">
        <v>31</v>
      </c>
      <c r="H38" s="323"/>
      <c r="I38" s="323"/>
      <c r="J38" s="324"/>
      <c r="K38" s="11"/>
      <c r="L38" s="342"/>
      <c r="M38" s="73"/>
      <c r="N38" s="344"/>
      <c r="O38" s="43"/>
      <c r="P38" s="346"/>
      <c r="Q38" s="346"/>
      <c r="R38" s="43"/>
      <c r="S38" s="348"/>
      <c r="T38" s="59"/>
      <c r="V38" s="17"/>
      <c r="W38" s="320"/>
      <c r="X38" s="321"/>
      <c r="Y38" s="336"/>
      <c r="Z38" s="337"/>
      <c r="AA38" s="322" t="s">
        <v>31</v>
      </c>
      <c r="AB38" s="323"/>
      <c r="AC38" s="323"/>
      <c r="AD38" s="324"/>
      <c r="AE38" s="11"/>
      <c r="AF38" s="342"/>
      <c r="AG38" s="73"/>
      <c r="AH38" s="344"/>
      <c r="AI38" s="43"/>
      <c r="AJ38" s="346"/>
      <c r="AK38" s="346"/>
      <c r="AL38" s="43"/>
      <c r="AM38" s="348"/>
      <c r="AN38" s="59"/>
    </row>
    <row r="39" spans="2:40" ht="20.25" customHeight="1">
      <c r="B39" s="325" t="s">
        <v>22</v>
      </c>
      <c r="C39" s="326"/>
      <c r="D39" s="329" t="s">
        <v>9</v>
      </c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14"/>
      <c r="T39" s="59"/>
      <c r="V39" s="325" t="s">
        <v>22</v>
      </c>
      <c r="W39" s="326"/>
      <c r="X39" s="329" t="s">
        <v>9</v>
      </c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14"/>
      <c r="AN39" s="59"/>
    </row>
    <row r="40" spans="2:40" ht="20.25" customHeight="1">
      <c r="B40" s="327"/>
      <c r="C40" s="328"/>
      <c r="D40" s="331" t="s">
        <v>10</v>
      </c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3"/>
      <c r="T40" s="59"/>
      <c r="V40" s="327"/>
      <c r="W40" s="328"/>
      <c r="X40" s="331" t="s">
        <v>10</v>
      </c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3"/>
      <c r="AN40" s="59"/>
    </row>
    <row r="41" spans="2:41" ht="20.25" customHeight="1">
      <c r="B41" s="316"/>
      <c r="C41" s="317"/>
      <c r="D41" s="318" t="s">
        <v>54</v>
      </c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 t="s">
        <v>62</v>
      </c>
      <c r="S41" s="319"/>
      <c r="T41" s="59"/>
      <c r="V41" s="316"/>
      <c r="W41" s="317"/>
      <c r="X41" s="318" t="s">
        <v>54</v>
      </c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 t="s">
        <v>62</v>
      </c>
      <c r="AM41" s="319"/>
      <c r="AN41" s="59"/>
      <c r="AO41" s="1"/>
    </row>
    <row r="42" spans="1:40" ht="11.25" customHeight="1">
      <c r="A42" s="107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107"/>
      <c r="U42" s="107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107"/>
    </row>
    <row r="43" spans="2:40" ht="15.75" customHeight="1">
      <c r="B43" s="8"/>
      <c r="C43" s="106"/>
      <c r="D43" s="8"/>
      <c r="E43" s="106"/>
      <c r="F43" s="106"/>
      <c r="G43" s="106"/>
      <c r="H43" s="106"/>
      <c r="I43" s="106"/>
      <c r="J43" s="8"/>
      <c r="K43" s="106"/>
      <c r="L43" s="8"/>
      <c r="M43" s="106"/>
      <c r="N43" s="8"/>
      <c r="O43" s="106"/>
      <c r="P43" s="3"/>
      <c r="Q43" s="2"/>
      <c r="R43" s="13"/>
      <c r="S43" s="14"/>
      <c r="T43" s="108"/>
      <c r="V43" s="8"/>
      <c r="W43" s="106"/>
      <c r="X43" s="8"/>
      <c r="Y43" s="106"/>
      <c r="Z43" s="106"/>
      <c r="AA43" s="106"/>
      <c r="AB43" s="106"/>
      <c r="AC43" s="106"/>
      <c r="AD43" s="8"/>
      <c r="AE43" s="106"/>
      <c r="AF43" s="8"/>
      <c r="AG43" s="106"/>
      <c r="AH43" s="8"/>
      <c r="AI43" s="106"/>
      <c r="AJ43" s="3"/>
      <c r="AK43" s="2"/>
      <c r="AL43" s="13"/>
      <c r="AM43" s="14"/>
      <c r="AN43" s="108"/>
    </row>
  </sheetData>
  <sheetProtection/>
  <mergeCells count="130">
    <mergeCell ref="B1:S1"/>
    <mergeCell ref="V1:AM1"/>
    <mergeCell ref="C2:R2"/>
    <mergeCell ref="W2:AL2"/>
    <mergeCell ref="C3:J3"/>
    <mergeCell ref="K3:L3"/>
    <mergeCell ref="M3:N3"/>
    <mergeCell ref="P3:Q3"/>
    <mergeCell ref="W3:AD3"/>
    <mergeCell ref="AE3:AF3"/>
    <mergeCell ref="AG3:AH3"/>
    <mergeCell ref="AJ3:AK3"/>
    <mergeCell ref="B4:C4"/>
    <mergeCell ref="D4:J4"/>
    <mergeCell ref="K4:L4"/>
    <mergeCell ref="P4:Q4"/>
    <mergeCell ref="V4:W4"/>
    <mergeCell ref="X4:AD4"/>
    <mergeCell ref="AE4:AF4"/>
    <mergeCell ref="AJ4:AK4"/>
    <mergeCell ref="W5:AD6"/>
    <mergeCell ref="AE5:AF6"/>
    <mergeCell ref="AG5:AJ6"/>
    <mergeCell ref="AK5:AM6"/>
    <mergeCell ref="B5:B6"/>
    <mergeCell ref="C5:J6"/>
    <mergeCell ref="K5:L6"/>
    <mergeCell ref="M5:P6"/>
    <mergeCell ref="Q5:S6"/>
    <mergeCell ref="V5:V6"/>
    <mergeCell ref="C9:C10"/>
    <mergeCell ref="D9:D10"/>
    <mergeCell ref="E9:E10"/>
    <mergeCell ref="F9:F10"/>
    <mergeCell ref="G9:G10"/>
    <mergeCell ref="AI9:AJ9"/>
    <mergeCell ref="H7:J7"/>
    <mergeCell ref="L7:M7"/>
    <mergeCell ref="O7:P7"/>
    <mergeCell ref="R7:S7"/>
    <mergeCell ref="AB7:AD7"/>
    <mergeCell ref="AF7:AG7"/>
    <mergeCell ref="AI7:AJ7"/>
    <mergeCell ref="D7:E7"/>
    <mergeCell ref="B8:E8"/>
    <mergeCell ref="X7:Y7"/>
    <mergeCell ref="V8:Y8"/>
    <mergeCell ref="AK9:AM9"/>
    <mergeCell ref="B21:S21"/>
    <mergeCell ref="V21:AM21"/>
    <mergeCell ref="B22:S22"/>
    <mergeCell ref="V22:AM22"/>
    <mergeCell ref="AA9:AA10"/>
    <mergeCell ref="AB9:AB10"/>
    <mergeCell ref="AC9:AC10"/>
    <mergeCell ref="AD9:AD10"/>
    <mergeCell ref="AE9:AF9"/>
    <mergeCell ref="AG9:AH9"/>
    <mergeCell ref="Q9:S9"/>
    <mergeCell ref="V9:V10"/>
    <mergeCell ref="W9:W10"/>
    <mergeCell ref="X9:X10"/>
    <mergeCell ref="Y9:Y10"/>
    <mergeCell ref="Z9:Z10"/>
    <mergeCell ref="H9:H10"/>
    <mergeCell ref="I9:I10"/>
    <mergeCell ref="J9:J10"/>
    <mergeCell ref="K9:L9"/>
    <mergeCell ref="M9:N9"/>
    <mergeCell ref="O9:P9"/>
    <mergeCell ref="B9:B10"/>
    <mergeCell ref="I23:I24"/>
    <mergeCell ref="J23:J24"/>
    <mergeCell ref="K23:L23"/>
    <mergeCell ref="M23:N23"/>
    <mergeCell ref="O23:P23"/>
    <mergeCell ref="B23:B24"/>
    <mergeCell ref="C23:C24"/>
    <mergeCell ref="D23:D24"/>
    <mergeCell ref="E23:E24"/>
    <mergeCell ref="F23:F24"/>
    <mergeCell ref="G23:G24"/>
    <mergeCell ref="AM37:AM38"/>
    <mergeCell ref="AI23:AJ23"/>
    <mergeCell ref="AK23:AM23"/>
    <mergeCell ref="C37:D37"/>
    <mergeCell ref="E37:F38"/>
    <mergeCell ref="G37:J37"/>
    <mergeCell ref="L37:L38"/>
    <mergeCell ref="N37:N38"/>
    <mergeCell ref="P37:Q38"/>
    <mergeCell ref="S37:S38"/>
    <mergeCell ref="W37:X37"/>
    <mergeCell ref="AA23:AA24"/>
    <mergeCell ref="AB23:AB24"/>
    <mergeCell ref="AC23:AC24"/>
    <mergeCell ref="AD23:AD24"/>
    <mergeCell ref="AE23:AF23"/>
    <mergeCell ref="AG23:AH23"/>
    <mergeCell ref="Q23:S23"/>
    <mergeCell ref="V23:V24"/>
    <mergeCell ref="W23:W24"/>
    <mergeCell ref="X23:X24"/>
    <mergeCell ref="Y23:Y24"/>
    <mergeCell ref="Z23:Z24"/>
    <mergeCell ref="H23:H24"/>
    <mergeCell ref="AL7:AM7"/>
    <mergeCell ref="B42:S42"/>
    <mergeCell ref="V42:AM42"/>
    <mergeCell ref="B41:C41"/>
    <mergeCell ref="D41:Q41"/>
    <mergeCell ref="R41:S41"/>
    <mergeCell ref="V41:W41"/>
    <mergeCell ref="X41:AK41"/>
    <mergeCell ref="AL41:AM41"/>
    <mergeCell ref="C38:D38"/>
    <mergeCell ref="G38:J38"/>
    <mergeCell ref="W38:X38"/>
    <mergeCell ref="AA38:AD38"/>
    <mergeCell ref="B39:C40"/>
    <mergeCell ref="D39:S39"/>
    <mergeCell ref="V39:W40"/>
    <mergeCell ref="X39:AM39"/>
    <mergeCell ref="D40:S40"/>
    <mergeCell ref="X40:AM40"/>
    <mergeCell ref="Y37:Z38"/>
    <mergeCell ref="AA37:AD37"/>
    <mergeCell ref="AF37:AF38"/>
    <mergeCell ref="AH37:AH38"/>
    <mergeCell ref="AJ37:AK38"/>
  </mergeCells>
  <printOptions horizontalCentered="1" verticalCentered="1"/>
  <pageMargins left="0.06" right="0" top="0" bottom="0" header="0" footer="0"/>
  <pageSetup horizontalDpi="300" verticalDpi="300" orientation="landscape" paperSize="9" scale="82" r:id="rId2"/>
  <headerFooter alignWithMargins="0">
    <evenHeader>&amp;C&amp;"arial,Bold"&amp;10&amp;K3E8430Nokia Internal Use Only</evenHeader>
    <evenFooter>&amp;C&amp;"arial,Bold"&amp;10&amp;K3E8430Nokia Internal Use Only</evenFooter>
    <firstHeader>&amp;C&amp;"arial,Bold"&amp;10&amp;K3E8430Nokia Internal Use Only</firstHeader>
    <firstFooter>&amp;C&amp;"arial,Bold"&amp;10&amp;K3E8430Nokia Internal Use Only</first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AO43"/>
  <sheetViews>
    <sheetView zoomScale="67" zoomScaleNormal="67" zoomScalePageLayoutView="0" workbookViewId="0" topLeftCell="A1">
      <selection activeCell="AO41" sqref="AO41"/>
    </sheetView>
  </sheetViews>
  <sheetFormatPr defaultColWidth="9.140625" defaultRowHeight="12.75"/>
  <cols>
    <col min="1" max="1" width="2.140625" style="0" customWidth="1"/>
    <col min="2" max="6" width="5.28125" style="0" customWidth="1"/>
    <col min="7" max="7" width="5.28125" style="0" hidden="1" customWidth="1"/>
    <col min="8" max="8" width="5.28125" style="0" customWidth="1"/>
    <col min="9" max="9" width="5.28125" style="0" hidden="1" customWidth="1"/>
    <col min="10" max="19" width="5.28125" style="0" customWidth="1"/>
    <col min="20" max="21" width="2.140625" style="0" customWidth="1"/>
    <col min="22" max="26" width="5.28125" style="0" customWidth="1"/>
    <col min="27" max="27" width="5.28125" style="0" hidden="1" customWidth="1"/>
    <col min="28" max="28" width="5.28125" style="0" customWidth="1"/>
    <col min="29" max="29" width="5.28125" style="0" hidden="1" customWidth="1"/>
    <col min="30" max="39" width="5.28125" style="0" customWidth="1"/>
    <col min="40" max="40" width="2.140625" style="0" customWidth="1"/>
  </cols>
  <sheetData>
    <row r="1" spans="1:40" ht="11.25" customHeight="1">
      <c r="A1" s="7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7"/>
      <c r="U1" s="7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7"/>
    </row>
    <row r="2" spans="2:40" ht="20.25" customHeight="1">
      <c r="B2" s="159">
        <v>2017</v>
      </c>
      <c r="C2" s="449" t="s">
        <v>50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12"/>
      <c r="T2" s="59"/>
      <c r="V2" s="159">
        <v>2017</v>
      </c>
      <c r="W2" s="449" t="s">
        <v>50</v>
      </c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12"/>
      <c r="AN2" s="59"/>
    </row>
    <row r="3" spans="2:40" ht="20.25" customHeight="1">
      <c r="B3" s="23" t="s">
        <v>32</v>
      </c>
      <c r="C3" s="450" t="s">
        <v>43</v>
      </c>
      <c r="D3" s="476"/>
      <c r="E3" s="476"/>
      <c r="F3" s="476"/>
      <c r="G3" s="476"/>
      <c r="H3" s="476"/>
      <c r="I3" s="476"/>
      <c r="J3" s="477"/>
      <c r="K3" s="452" t="s">
        <v>28</v>
      </c>
      <c r="L3" s="453"/>
      <c r="M3" s="452" t="s">
        <v>29</v>
      </c>
      <c r="N3" s="479"/>
      <c r="O3" s="24" t="s">
        <v>26</v>
      </c>
      <c r="P3" s="455"/>
      <c r="Q3" s="456"/>
      <c r="R3" s="25"/>
      <c r="S3" s="26"/>
      <c r="T3" s="59"/>
      <c r="V3" s="23" t="s">
        <v>32</v>
      </c>
      <c r="W3" s="450" t="s">
        <v>43</v>
      </c>
      <c r="X3" s="476"/>
      <c r="Y3" s="476"/>
      <c r="Z3" s="476"/>
      <c r="AA3" s="476"/>
      <c r="AB3" s="476"/>
      <c r="AC3" s="476"/>
      <c r="AD3" s="477"/>
      <c r="AE3" s="452" t="s">
        <v>28</v>
      </c>
      <c r="AF3" s="453"/>
      <c r="AG3" s="452" t="s">
        <v>29</v>
      </c>
      <c r="AH3" s="479"/>
      <c r="AI3" s="24" t="s">
        <v>26</v>
      </c>
      <c r="AJ3" s="455"/>
      <c r="AK3" s="456"/>
      <c r="AL3" s="25"/>
      <c r="AM3" s="26"/>
      <c r="AN3" s="59"/>
    </row>
    <row r="4" spans="2:40" ht="20.25" customHeight="1">
      <c r="B4" s="424" t="s">
        <v>37</v>
      </c>
      <c r="C4" s="425"/>
      <c r="D4" s="426" t="s">
        <v>42</v>
      </c>
      <c r="E4" s="425"/>
      <c r="F4" s="425"/>
      <c r="G4" s="425"/>
      <c r="H4" s="425"/>
      <c r="I4" s="425"/>
      <c r="J4" s="475"/>
      <c r="K4" s="57">
        <v>22.5</v>
      </c>
      <c r="L4" s="58">
        <v>34.3</v>
      </c>
      <c r="M4" s="78">
        <f>ROUND((ROUND(VLOOKUP(K4,'db'!$A$3:$E$424,2,FALSE)*3/4,0)+ROUND(VLOOKUP(L4,'db'!$A$3:$E$424,2,FALSE)*3/4,0))/2,0)</f>
        <v>19</v>
      </c>
      <c r="N4" s="285">
        <f>ROUND((ROUND(VLOOKUP(K4,'db'!$A$3:$E$424,3,FALSE)*3/4,0)+ROUND(VLOOKUP(L4,'db'!$A$3:$E$424,3,FALSE)*3/4,0))/2,0)</f>
        <v>14</v>
      </c>
      <c r="O4" s="27" t="s">
        <v>25</v>
      </c>
      <c r="P4" s="431"/>
      <c r="Q4" s="425"/>
      <c r="R4" s="28"/>
      <c r="S4" s="29"/>
      <c r="T4" s="59"/>
      <c r="V4" s="424" t="s">
        <v>37</v>
      </c>
      <c r="W4" s="425"/>
      <c r="X4" s="426" t="s">
        <v>42</v>
      </c>
      <c r="Y4" s="425"/>
      <c r="Z4" s="425"/>
      <c r="AA4" s="425"/>
      <c r="AB4" s="425"/>
      <c r="AC4" s="425"/>
      <c r="AD4" s="475"/>
      <c r="AE4" s="57">
        <v>22.5</v>
      </c>
      <c r="AF4" s="58">
        <v>34.3</v>
      </c>
      <c r="AG4" s="78">
        <f>ROUND((ROUND(VLOOKUP(AE4,'db'!$A$3:$E$424,2,FALSE)*3/4,0)+ROUND(VLOOKUP(AF4,'db'!$A$3:$E$424,2,FALSE)*3/4,0))/2,0)</f>
        <v>19</v>
      </c>
      <c r="AH4" s="285">
        <f>ROUND((ROUND(VLOOKUP(AE4,'db'!$A$3:$E$424,3,FALSE)*3/4,0)+ROUND(VLOOKUP(AF4,'db'!$A$3:$E$424,3,FALSE)*3/4,0))/2,0)</f>
        <v>14</v>
      </c>
      <c r="AI4" s="27" t="s">
        <v>25</v>
      </c>
      <c r="AJ4" s="431"/>
      <c r="AK4" s="425"/>
      <c r="AL4" s="28"/>
      <c r="AM4" s="29"/>
      <c r="AN4" s="59"/>
    </row>
    <row r="5" spans="2:40" ht="20.25" customHeight="1">
      <c r="B5" s="447" t="s">
        <v>33</v>
      </c>
      <c r="C5" s="432" t="s">
        <v>41</v>
      </c>
      <c r="D5" s="432"/>
      <c r="E5" s="432"/>
      <c r="F5" s="432"/>
      <c r="G5" s="432"/>
      <c r="H5" s="432"/>
      <c r="I5" s="432"/>
      <c r="J5" s="488"/>
      <c r="K5" s="436" t="s">
        <v>35</v>
      </c>
      <c r="L5" s="437"/>
      <c r="M5" s="440" t="s">
        <v>36</v>
      </c>
      <c r="N5" s="441"/>
      <c r="O5" s="441"/>
      <c r="P5" s="437"/>
      <c r="Q5" s="443" t="s">
        <v>24</v>
      </c>
      <c r="R5" s="444"/>
      <c r="S5" s="445"/>
      <c r="T5" s="59"/>
      <c r="V5" s="447" t="s">
        <v>33</v>
      </c>
      <c r="W5" s="432" t="s">
        <v>41</v>
      </c>
      <c r="X5" s="432"/>
      <c r="Y5" s="432"/>
      <c r="Z5" s="432"/>
      <c r="AA5" s="432"/>
      <c r="AB5" s="432"/>
      <c r="AC5" s="432"/>
      <c r="AD5" s="488"/>
      <c r="AE5" s="436" t="s">
        <v>35</v>
      </c>
      <c r="AF5" s="437"/>
      <c r="AG5" s="440" t="s">
        <v>36</v>
      </c>
      <c r="AH5" s="441"/>
      <c r="AI5" s="441"/>
      <c r="AJ5" s="437"/>
      <c r="AK5" s="443" t="s">
        <v>24</v>
      </c>
      <c r="AL5" s="444"/>
      <c r="AM5" s="445"/>
      <c r="AN5" s="59"/>
    </row>
    <row r="6" spans="2:40" ht="20.25" customHeight="1">
      <c r="B6" s="327"/>
      <c r="C6" s="489"/>
      <c r="D6" s="489"/>
      <c r="E6" s="489"/>
      <c r="F6" s="489"/>
      <c r="G6" s="489"/>
      <c r="H6" s="489"/>
      <c r="I6" s="489"/>
      <c r="J6" s="490"/>
      <c r="K6" s="438"/>
      <c r="L6" s="439"/>
      <c r="M6" s="438"/>
      <c r="N6" s="442"/>
      <c r="O6" s="442"/>
      <c r="P6" s="439"/>
      <c r="Q6" s="446"/>
      <c r="R6" s="332"/>
      <c r="S6" s="333"/>
      <c r="T6" s="59"/>
      <c r="V6" s="327"/>
      <c r="W6" s="489"/>
      <c r="X6" s="489"/>
      <c r="Y6" s="489"/>
      <c r="Z6" s="489"/>
      <c r="AA6" s="489"/>
      <c r="AB6" s="489"/>
      <c r="AC6" s="489"/>
      <c r="AD6" s="490"/>
      <c r="AE6" s="438"/>
      <c r="AF6" s="439"/>
      <c r="AG6" s="438"/>
      <c r="AH6" s="442"/>
      <c r="AI6" s="442"/>
      <c r="AJ6" s="439"/>
      <c r="AK6" s="446"/>
      <c r="AL6" s="332"/>
      <c r="AM6" s="333"/>
      <c r="AN6" s="59"/>
    </row>
    <row r="7" spans="2:40" ht="20.25" customHeight="1">
      <c r="B7" s="18"/>
      <c r="C7" s="117" t="s">
        <v>53</v>
      </c>
      <c r="D7" s="416" t="s">
        <v>15</v>
      </c>
      <c r="E7" s="417"/>
      <c r="F7" s="279" t="s">
        <v>52</v>
      </c>
      <c r="G7" s="115"/>
      <c r="H7" s="413" t="s">
        <v>16</v>
      </c>
      <c r="I7" s="330"/>
      <c r="J7" s="414"/>
      <c r="K7" s="116"/>
      <c r="L7" s="381" t="s">
        <v>17</v>
      </c>
      <c r="M7" s="415"/>
      <c r="N7" s="116"/>
      <c r="O7" s="313" t="s">
        <v>18</v>
      </c>
      <c r="P7" s="313"/>
      <c r="Q7" s="116"/>
      <c r="R7" s="313" t="s">
        <v>19</v>
      </c>
      <c r="S7" s="314"/>
      <c r="T7" s="59"/>
      <c r="V7" s="18"/>
      <c r="W7" s="117" t="s">
        <v>53</v>
      </c>
      <c r="X7" s="416" t="s">
        <v>15</v>
      </c>
      <c r="Y7" s="417"/>
      <c r="Z7" s="279" t="s">
        <v>52</v>
      </c>
      <c r="AA7" s="115"/>
      <c r="AB7" s="413" t="s">
        <v>16</v>
      </c>
      <c r="AC7" s="330"/>
      <c r="AD7" s="414"/>
      <c r="AE7" s="116"/>
      <c r="AF7" s="381" t="s">
        <v>17</v>
      </c>
      <c r="AG7" s="415"/>
      <c r="AH7" s="116"/>
      <c r="AI7" s="313" t="s">
        <v>18</v>
      </c>
      <c r="AJ7" s="313"/>
      <c r="AK7" s="116"/>
      <c r="AL7" s="313" t="s">
        <v>19</v>
      </c>
      <c r="AM7" s="314"/>
      <c r="AN7" s="59"/>
    </row>
    <row r="8" spans="2:40" ht="15.75" customHeight="1">
      <c r="B8" s="418" t="s">
        <v>21</v>
      </c>
      <c r="C8" s="419"/>
      <c r="D8" s="419"/>
      <c r="E8" s="420"/>
      <c r="F8" s="229">
        <v>64.8</v>
      </c>
      <c r="G8" s="230"/>
      <c r="H8" s="230" t="s">
        <v>20</v>
      </c>
      <c r="I8" s="231"/>
      <c r="J8" s="244">
        <v>114</v>
      </c>
      <c r="K8" s="290">
        <v>61</v>
      </c>
      <c r="L8" s="291" t="s">
        <v>20</v>
      </c>
      <c r="M8" s="292">
        <v>105</v>
      </c>
      <c r="N8" s="105">
        <v>70.1</v>
      </c>
      <c r="O8" s="226" t="s">
        <v>20</v>
      </c>
      <c r="P8" s="245">
        <v>116</v>
      </c>
      <c r="Q8" s="246">
        <v>65.4</v>
      </c>
      <c r="R8" s="246" t="s">
        <v>20</v>
      </c>
      <c r="S8" s="247">
        <v>106</v>
      </c>
      <c r="T8" s="250"/>
      <c r="U8" s="251"/>
      <c r="V8" s="421" t="s">
        <v>21</v>
      </c>
      <c r="W8" s="422"/>
      <c r="X8" s="422"/>
      <c r="Y8" s="423"/>
      <c r="Z8" s="229">
        <v>64.8</v>
      </c>
      <c r="AA8" s="230"/>
      <c r="AB8" s="230" t="s">
        <v>20</v>
      </c>
      <c r="AC8" s="231"/>
      <c r="AD8" s="244">
        <v>114</v>
      </c>
      <c r="AE8" s="290">
        <v>61</v>
      </c>
      <c r="AF8" s="291" t="s">
        <v>20</v>
      </c>
      <c r="AG8" s="292">
        <v>105</v>
      </c>
      <c r="AH8" s="105">
        <v>70.1</v>
      </c>
      <c r="AI8" s="226" t="s">
        <v>20</v>
      </c>
      <c r="AJ8" s="245">
        <v>116</v>
      </c>
      <c r="AK8" s="246">
        <v>65.4</v>
      </c>
      <c r="AL8" s="246" t="s">
        <v>20</v>
      </c>
      <c r="AM8" s="247">
        <v>106</v>
      </c>
      <c r="AN8" s="59"/>
    </row>
    <row r="9" spans="2:40" ht="15.75" customHeight="1">
      <c r="B9" s="393" t="s">
        <v>0</v>
      </c>
      <c r="C9" s="409" t="s">
        <v>13</v>
      </c>
      <c r="D9" s="411" t="s">
        <v>14</v>
      </c>
      <c r="E9" s="399" t="s">
        <v>39</v>
      </c>
      <c r="F9" s="401" t="s">
        <v>1</v>
      </c>
      <c r="G9" s="403" t="s">
        <v>8</v>
      </c>
      <c r="H9" s="403" t="s">
        <v>8</v>
      </c>
      <c r="I9" s="405" t="s">
        <v>8</v>
      </c>
      <c r="J9" s="407" t="s">
        <v>8</v>
      </c>
      <c r="K9" s="380" t="s">
        <v>5</v>
      </c>
      <c r="L9" s="382"/>
      <c r="M9" s="380" t="s">
        <v>6</v>
      </c>
      <c r="N9" s="381"/>
      <c r="O9" s="380" t="s">
        <v>7</v>
      </c>
      <c r="P9" s="382"/>
      <c r="Q9" s="380" t="s">
        <v>3</v>
      </c>
      <c r="R9" s="381"/>
      <c r="S9" s="382"/>
      <c r="T9" s="59"/>
      <c r="V9" s="393" t="s">
        <v>0</v>
      </c>
      <c r="W9" s="409" t="s">
        <v>13</v>
      </c>
      <c r="X9" s="411" t="s">
        <v>14</v>
      </c>
      <c r="Y9" s="399" t="s">
        <v>39</v>
      </c>
      <c r="Z9" s="401" t="s">
        <v>1</v>
      </c>
      <c r="AA9" s="403" t="s">
        <v>8</v>
      </c>
      <c r="AB9" s="403" t="s">
        <v>8</v>
      </c>
      <c r="AC9" s="405" t="s">
        <v>8</v>
      </c>
      <c r="AD9" s="407" t="s">
        <v>8</v>
      </c>
      <c r="AE9" s="380" t="s">
        <v>5</v>
      </c>
      <c r="AF9" s="382"/>
      <c r="AG9" s="380" t="s">
        <v>6</v>
      </c>
      <c r="AH9" s="381"/>
      <c r="AI9" s="380" t="s">
        <v>7</v>
      </c>
      <c r="AJ9" s="382"/>
      <c r="AK9" s="380" t="s">
        <v>3</v>
      </c>
      <c r="AL9" s="381"/>
      <c r="AM9" s="382"/>
      <c r="AN9" s="59"/>
    </row>
    <row r="10" spans="2:40" ht="15.75" customHeight="1">
      <c r="B10" s="394"/>
      <c r="C10" s="410"/>
      <c r="D10" s="412"/>
      <c r="E10" s="400"/>
      <c r="F10" s="402"/>
      <c r="G10" s="404"/>
      <c r="H10" s="404"/>
      <c r="I10" s="406"/>
      <c r="J10" s="408"/>
      <c r="K10" s="34" t="s">
        <v>23</v>
      </c>
      <c r="L10" s="20" t="s">
        <v>2</v>
      </c>
      <c r="M10" s="68" t="s">
        <v>23</v>
      </c>
      <c r="N10" s="70" t="s">
        <v>2</v>
      </c>
      <c r="O10" s="37" t="s">
        <v>23</v>
      </c>
      <c r="P10" s="20" t="s">
        <v>2</v>
      </c>
      <c r="Q10" s="37" t="s">
        <v>8</v>
      </c>
      <c r="R10" s="34" t="s">
        <v>23</v>
      </c>
      <c r="S10" s="20" t="s">
        <v>2</v>
      </c>
      <c r="T10" s="59"/>
      <c r="V10" s="394"/>
      <c r="W10" s="410"/>
      <c r="X10" s="412"/>
      <c r="Y10" s="400"/>
      <c r="Z10" s="402"/>
      <c r="AA10" s="404"/>
      <c r="AB10" s="404"/>
      <c r="AC10" s="406"/>
      <c r="AD10" s="408"/>
      <c r="AE10" s="34" t="s">
        <v>23</v>
      </c>
      <c r="AF10" s="20" t="s">
        <v>2</v>
      </c>
      <c r="AG10" s="68" t="s">
        <v>23</v>
      </c>
      <c r="AH10" s="70" t="s">
        <v>2</v>
      </c>
      <c r="AI10" s="37" t="s">
        <v>23</v>
      </c>
      <c r="AJ10" s="20" t="s">
        <v>2</v>
      </c>
      <c r="AK10" s="37" t="s">
        <v>8</v>
      </c>
      <c r="AL10" s="34" t="s">
        <v>23</v>
      </c>
      <c r="AM10" s="20" t="s">
        <v>2</v>
      </c>
      <c r="AN10" s="59"/>
    </row>
    <row r="11" spans="2:40" ht="15.75" customHeight="1">
      <c r="B11" s="119">
        <v>1</v>
      </c>
      <c r="C11" s="120">
        <v>266</v>
      </c>
      <c r="D11" s="280">
        <v>212</v>
      </c>
      <c r="E11" s="121">
        <v>9</v>
      </c>
      <c r="F11" s="268">
        <v>4</v>
      </c>
      <c r="G11" s="49">
        <f>SUMIF(M4,"&gt;8",B11)+SUMIF(M4,"&gt;26",B11)+SUMIF(M4,"&gt;44",B11)+SUMIF(M4,"&gt;62",B11)-SUMIF(M4,"&lt;-9",B11)-SUMIF(M4,"&lt;-27",B11)-SUMIF(M4,"&lt;-45",B11)-SUMIF(M4,"&lt;-63",B11)</f>
        <v>1</v>
      </c>
      <c r="H11" s="268" t="str">
        <f aca="true" t="shared" si="0" ref="H11:H19">IF(G11=4,"| | | |",IF(G11=3,"| | |",IF(G11=2,"| |",IF(G11=1,"|",IF(G11=0,"",IF(G11=-1,"- |",G11))))))</f>
        <v>|</v>
      </c>
      <c r="I11" s="82">
        <f>SUMIF(N4,"&gt;8",B11)+SUMIF(N4,"&gt;26",B11)+SUMIF(N4,"&gt;44",B11)+SUMIF(N4,"&gt;62",B11)-SUMIF(N4,"&lt;-9",B11)-SUMIF(N4,"&lt;-27",B11)-SUMIF(N4,"&lt;-45",B11)-SUMIF(N4,"&lt;-63",B11)</f>
        <v>1</v>
      </c>
      <c r="J11" s="123" t="str">
        <f aca="true" t="shared" si="1" ref="J11:J19">IF(I11=4,"| | | |",IF(I11=3,"| | |",IF(I11=2,"| |",IF(I11=1,"|",IF(I11=0,"",IF(I11=-1,"- |",I11))))))</f>
        <v>|</v>
      </c>
      <c r="K11" s="161"/>
      <c r="L11" s="162"/>
      <c r="M11" s="163"/>
      <c r="N11" s="164"/>
      <c r="O11" s="161"/>
      <c r="P11" s="165"/>
      <c r="Q11" s="166"/>
      <c r="R11" s="167"/>
      <c r="S11" s="165"/>
      <c r="T11" s="248"/>
      <c r="U11" s="249"/>
      <c r="V11" s="119">
        <v>1</v>
      </c>
      <c r="W11" s="120">
        <v>266</v>
      </c>
      <c r="X11" s="280">
        <v>212</v>
      </c>
      <c r="Y11" s="121">
        <v>9</v>
      </c>
      <c r="Z11" s="268">
        <v>4</v>
      </c>
      <c r="AA11" s="49">
        <f>SUMIF(AG4,"&gt;8",V11)+SUMIF(AG4,"&gt;26",V11)+SUMIF(AG4,"&gt;44",V11)+SUMIF(AG4,"&gt;62",V11)-SUMIF(AG4,"&lt;-9",V11)-SUMIF(AG4,"&lt;-27",V11)-SUMIF(AG4,"&lt;-45",V11)-SUMIF(AG4,"&lt;-63",V11)</f>
        <v>1</v>
      </c>
      <c r="AB11" s="268" t="str">
        <f aca="true" t="shared" si="2" ref="AB11:AB19">IF(AA11=4,"| | | |",IF(AA11=3,"| | |",IF(AA11=2,"| |",IF(AA11=1,"|",IF(AA11=0,"",IF(AA11=-1,"- |",AA11))))))</f>
        <v>|</v>
      </c>
      <c r="AC11" s="82">
        <f>SUMIF(AH4,"&gt;8",V11)+SUMIF(AH4,"&gt;26",V11)+SUMIF(AH4,"&gt;44",V11)+SUMIF(AH4,"&gt;62",V11)-SUMIF(AH4,"&lt;-9",V11)-SUMIF(AH4,"&lt;-27",V11)-SUMIF(AH4,"&lt;-45",V11)-SUMIF(AH4,"&lt;-63",V11)</f>
        <v>1</v>
      </c>
      <c r="AD11" s="123" t="str">
        <f aca="true" t="shared" si="3" ref="AD11:AD19">IF(AC11=4,"| | | |",IF(AC11=3,"| | |",IF(AC11=2,"| |",IF(AC11=1,"|",IF(AC11=0,"",IF(AC11=-1,"- |",AC11))))))</f>
        <v>|</v>
      </c>
      <c r="AE11" s="161"/>
      <c r="AF11" s="162"/>
      <c r="AG11" s="163"/>
      <c r="AH11" s="164"/>
      <c r="AI11" s="161"/>
      <c r="AJ11" s="165"/>
      <c r="AK11" s="166"/>
      <c r="AL11" s="167"/>
      <c r="AM11" s="165"/>
      <c r="AN11" s="59"/>
    </row>
    <row r="12" spans="2:40" ht="15.75" customHeight="1">
      <c r="B12" s="124">
        <v>2</v>
      </c>
      <c r="C12" s="125">
        <v>138</v>
      </c>
      <c r="D12" s="281">
        <v>126</v>
      </c>
      <c r="E12" s="126">
        <v>15</v>
      </c>
      <c r="F12" s="266">
        <v>3</v>
      </c>
      <c r="G12" s="50">
        <f>SUMIF(M4,"&gt;14",B11)+SUMIF(M4,"&gt;32",B11)+SUMIF(M4,"&gt;50",B11)+SUMIF(M4,"&gt;68",B11)-SUMIF(M4,"&lt;-3",B11)-SUMIF(M4,"&lt;-21",B11)-SUMIF(M4,"&lt;-39",B11)-SUMIF(M4,"&lt;-57",B11)</f>
        <v>1</v>
      </c>
      <c r="H12" s="266" t="str">
        <f t="shared" si="0"/>
        <v>|</v>
      </c>
      <c r="I12" s="83">
        <f>SUMIF(N4,"&gt;14",B11)+SUMIF(N4,"&gt;32",B11)+SUMIF(N4,"&gt;50",B11)+SUMIF(N4,"&gt;68",B11)-SUMIF(N4,"&lt;-3",B11)-SUMIF(N4,"&lt;-21",B11)-SUMIF(N4,"&lt;-39",B11)-SUMIF(N4,"&lt;-57",B11)</f>
        <v>0</v>
      </c>
      <c r="J12" s="127">
        <f t="shared" si="1"/>
      </c>
      <c r="K12" s="169"/>
      <c r="L12" s="170"/>
      <c r="M12" s="171"/>
      <c r="N12" s="172"/>
      <c r="O12" s="169"/>
      <c r="P12" s="173"/>
      <c r="Q12" s="174"/>
      <c r="R12" s="175"/>
      <c r="S12" s="173"/>
      <c r="T12" s="248"/>
      <c r="U12" s="249"/>
      <c r="V12" s="124">
        <v>2</v>
      </c>
      <c r="W12" s="125">
        <v>138</v>
      </c>
      <c r="X12" s="281">
        <v>126</v>
      </c>
      <c r="Y12" s="126">
        <v>15</v>
      </c>
      <c r="Z12" s="266">
        <v>3</v>
      </c>
      <c r="AA12" s="50">
        <f>SUMIF(AG4,"&gt;14",V11)+SUMIF(AG4,"&gt;32",V11)+SUMIF(AG4,"&gt;50",V11)+SUMIF(AG4,"&gt;68",V11)-SUMIF(AG4,"&lt;-3",V11)-SUMIF(AG4,"&lt;-21",V11)-SUMIF(AG4,"&lt;-39",V11)-SUMIF(AG4,"&lt;-57",V11)</f>
        <v>1</v>
      </c>
      <c r="AB12" s="266" t="str">
        <f t="shared" si="2"/>
        <v>|</v>
      </c>
      <c r="AC12" s="83">
        <f>SUMIF(AH4,"&gt;14",V11)+SUMIF(AH4,"&gt;32",V11)+SUMIF(AH4,"&gt;50",V11)+SUMIF(AH4,"&gt;68",V11)-SUMIF(AH4,"&lt;-3",V11)-SUMIF(AH4,"&lt;-21",V11)-SUMIF(AH4,"&lt;-39",V11)-SUMIF(AH4,"&lt;-57",V11)</f>
        <v>0</v>
      </c>
      <c r="AD12" s="127">
        <f t="shared" si="3"/>
      </c>
      <c r="AE12" s="169"/>
      <c r="AF12" s="170"/>
      <c r="AG12" s="171"/>
      <c r="AH12" s="172"/>
      <c r="AI12" s="169"/>
      <c r="AJ12" s="173"/>
      <c r="AK12" s="174"/>
      <c r="AL12" s="175"/>
      <c r="AM12" s="173"/>
      <c r="AN12" s="59"/>
    </row>
    <row r="13" spans="2:40" ht="15.75" customHeight="1">
      <c r="B13" s="128">
        <v>3</v>
      </c>
      <c r="C13" s="129">
        <v>240</v>
      </c>
      <c r="D13" s="282">
        <v>230</v>
      </c>
      <c r="E13" s="263">
        <v>13</v>
      </c>
      <c r="F13" s="131">
        <v>4</v>
      </c>
      <c r="G13" s="47">
        <f>SUMIF(M4,"&gt;12",B11)+SUMIF(M4,"&gt;30",B11)+SUMIF(M4,"&gt;48",B11)+SUMIF(M4,"&gt;66",B11)-SUMIF(M4,"&lt;-5",B11)-SUMIF(M4,"&lt;-23",B11)-SUMIF(M4,"&lt;-41",B11)-SUMIF(M4,"&lt;-59",B11)</f>
        <v>1</v>
      </c>
      <c r="H13" s="131" t="str">
        <f t="shared" si="0"/>
        <v>|</v>
      </c>
      <c r="I13" s="84">
        <f>SUMIF(N4,"&gt;12",B11)+SUMIF(N4,"&gt;30",B11)+SUMIF(N4,"&gt;48",B11)+SUMIF(N4,"&gt;66",B11)-SUMIF(N4,"&lt;-5",B11)-SUMIF(N4,"&lt;-23",B11)-SUMIF(N4,"&lt;-41",B11)-SUMIF(N4,"&lt;-59",B11)</f>
        <v>1</v>
      </c>
      <c r="J13" s="132" t="str">
        <f t="shared" si="1"/>
        <v>|</v>
      </c>
      <c r="K13" s="177"/>
      <c r="L13" s="178"/>
      <c r="M13" s="179"/>
      <c r="N13" s="180"/>
      <c r="O13" s="177"/>
      <c r="P13" s="181"/>
      <c r="Q13" s="182"/>
      <c r="R13" s="183"/>
      <c r="S13" s="181"/>
      <c r="T13" s="248"/>
      <c r="U13" s="249"/>
      <c r="V13" s="128">
        <v>3</v>
      </c>
      <c r="W13" s="129">
        <v>240</v>
      </c>
      <c r="X13" s="282">
        <v>230</v>
      </c>
      <c r="Y13" s="263">
        <v>13</v>
      </c>
      <c r="Z13" s="131">
        <v>4</v>
      </c>
      <c r="AA13" s="47">
        <f>SUMIF(AG4,"&gt;12",V11)+SUMIF(AG4,"&gt;30",V11)+SUMIF(AG4,"&gt;48",V11)+SUMIF(AG4,"&gt;66",V11)-SUMIF(AG4,"&lt;-5",V11)-SUMIF(AG4,"&lt;-23",V11)-SUMIF(AG4,"&lt;-41",V11)-SUMIF(AG4,"&lt;-59",V11)</f>
        <v>1</v>
      </c>
      <c r="AB13" s="131" t="str">
        <f t="shared" si="2"/>
        <v>|</v>
      </c>
      <c r="AC13" s="84">
        <f>SUMIF(AH4,"&gt;12",V11)+SUMIF(AH4,"&gt;30",V11)+SUMIF(AH4,"&gt;48",V11)+SUMIF(AH4,"&gt;66",V11)-SUMIF(AH4,"&lt;-5",V11)-SUMIF(AH4,"&lt;-23",V11)-SUMIF(AH4,"&lt;-41",V11)-SUMIF(AH4,"&lt;-59",V11)</f>
        <v>1</v>
      </c>
      <c r="AD13" s="132" t="str">
        <f t="shared" si="3"/>
        <v>|</v>
      </c>
      <c r="AE13" s="177"/>
      <c r="AF13" s="178"/>
      <c r="AG13" s="179"/>
      <c r="AH13" s="180"/>
      <c r="AI13" s="177"/>
      <c r="AJ13" s="181"/>
      <c r="AK13" s="182"/>
      <c r="AL13" s="183"/>
      <c r="AM13" s="181"/>
      <c r="AN13" s="59"/>
    </row>
    <row r="14" spans="2:40" ht="15.75" customHeight="1">
      <c r="B14" s="119">
        <v>4</v>
      </c>
      <c r="C14" s="120">
        <v>335</v>
      </c>
      <c r="D14" s="280">
        <v>315</v>
      </c>
      <c r="E14" s="121">
        <v>3</v>
      </c>
      <c r="F14" s="268">
        <v>4</v>
      </c>
      <c r="G14" s="49">
        <f>SUMIF(M4,"&gt;2",B11)+SUMIF(M4,"&gt;20",B11)+SUMIF(M4,"&gt;38",B11)+SUMIF(M4,"&gt;56",B11)-SUMIF(M4,"&lt;-15",B11)-SUMIF(M4,"&lt;-33",B11)-SUMIF(M4,"&lt;-51",B11)-SUMIF(M4,"&lt;-69",B11)</f>
        <v>1</v>
      </c>
      <c r="H14" s="268" t="str">
        <f t="shared" si="0"/>
        <v>|</v>
      </c>
      <c r="I14" s="82">
        <f>SUMIF(N4,"&gt;2",B11)+SUMIF(N4,"&gt;20",B11)+SUMIF(N4,"&gt;38",B11)+SUMIF(N4,"&gt;56",B11)-SUMIF(N4,"&lt;-15",B11)-SUMIF(N4,"&lt;-33",B11)-SUMIF(N4,"&lt;-51",B11)-SUMIF(N4,"&lt;-69",B11)</f>
        <v>1</v>
      </c>
      <c r="J14" s="123" t="str">
        <f t="shared" si="1"/>
        <v>|</v>
      </c>
      <c r="K14" s="161"/>
      <c r="L14" s="165"/>
      <c r="M14" s="163"/>
      <c r="N14" s="164"/>
      <c r="O14" s="161"/>
      <c r="P14" s="165"/>
      <c r="Q14" s="166"/>
      <c r="R14" s="167"/>
      <c r="S14" s="165"/>
      <c r="T14" s="248"/>
      <c r="U14" s="249"/>
      <c r="V14" s="119">
        <v>4</v>
      </c>
      <c r="W14" s="120">
        <v>335</v>
      </c>
      <c r="X14" s="280">
        <v>315</v>
      </c>
      <c r="Y14" s="121">
        <v>3</v>
      </c>
      <c r="Z14" s="268">
        <v>4</v>
      </c>
      <c r="AA14" s="49">
        <f>SUMIF(AG4,"&gt;2",V11)+SUMIF(AG4,"&gt;20",V11)+SUMIF(AG4,"&gt;38",V11)+SUMIF(AG4,"&gt;56",V11)-SUMIF(AG4,"&lt;-15",V11)-SUMIF(AG4,"&lt;-33",V11)-SUMIF(AG4,"&lt;-51",V11)-SUMIF(AG4,"&lt;-69",V11)</f>
        <v>1</v>
      </c>
      <c r="AB14" s="268" t="str">
        <f t="shared" si="2"/>
        <v>|</v>
      </c>
      <c r="AC14" s="82">
        <f>SUMIF(AH4,"&gt;2",V11)+SUMIF(AH4,"&gt;20",V11)+SUMIF(AH4,"&gt;38",V11)+SUMIF(AH4,"&gt;56",V11)-SUMIF(AH4,"&lt;-15",V11)-SUMIF(AH4,"&lt;-33",V11)-SUMIF(AH4,"&lt;-51",V11)-SUMIF(AH4,"&lt;-69",V11)</f>
        <v>1</v>
      </c>
      <c r="AD14" s="123" t="str">
        <f t="shared" si="3"/>
        <v>|</v>
      </c>
      <c r="AE14" s="161"/>
      <c r="AF14" s="165"/>
      <c r="AG14" s="163"/>
      <c r="AH14" s="164"/>
      <c r="AI14" s="161"/>
      <c r="AJ14" s="165"/>
      <c r="AK14" s="166"/>
      <c r="AL14" s="167"/>
      <c r="AM14" s="165"/>
      <c r="AN14" s="59"/>
    </row>
    <row r="15" spans="2:40" ht="15.75" customHeight="1">
      <c r="B15" s="124">
        <v>5</v>
      </c>
      <c r="C15" s="125">
        <v>290</v>
      </c>
      <c r="D15" s="281">
        <v>256</v>
      </c>
      <c r="E15" s="126">
        <v>7</v>
      </c>
      <c r="F15" s="266">
        <v>4</v>
      </c>
      <c r="G15" s="50">
        <f>SUMIF(M4,"&gt;6",B11)+SUMIF(M4,"&gt;24",B11)+SUMIF(M4,"&gt;42",B11)+SUMIF(M4,"&gt;60",B11)-SUMIF(M4,"&lt;-11",B11)-SUMIF(M4,"&lt;-29",B11)-SUMIF(M4,"&lt;-47",B11)-SUMIF(M4,"&lt;-65",B11)</f>
        <v>1</v>
      </c>
      <c r="H15" s="266" t="str">
        <f t="shared" si="0"/>
        <v>|</v>
      </c>
      <c r="I15" s="83">
        <f>SUMIF(N4,"&gt;6",B11)+SUMIF(N4,"&gt;24",B11)+SUMIF(N4,"&gt;42",B11)+SUMIF(N4,"&gt;60",B11)-SUMIF(N4,"&lt;-11",B11)-SUMIF(N4,"&lt;-29",B11)-SUMIF(N4,"&lt;-47",B11)-SUMIF(N4,"&lt;-65",B11)</f>
        <v>1</v>
      </c>
      <c r="J15" s="127" t="str">
        <f t="shared" si="1"/>
        <v>|</v>
      </c>
      <c r="K15" s="169"/>
      <c r="L15" s="173"/>
      <c r="M15" s="171"/>
      <c r="N15" s="172"/>
      <c r="O15" s="169"/>
      <c r="P15" s="173"/>
      <c r="Q15" s="174"/>
      <c r="R15" s="175"/>
      <c r="S15" s="173"/>
      <c r="T15" s="248"/>
      <c r="U15" s="249"/>
      <c r="V15" s="124">
        <v>5</v>
      </c>
      <c r="W15" s="125">
        <v>290</v>
      </c>
      <c r="X15" s="281">
        <v>256</v>
      </c>
      <c r="Y15" s="126">
        <v>7</v>
      </c>
      <c r="Z15" s="266">
        <v>4</v>
      </c>
      <c r="AA15" s="50">
        <f>SUMIF(AG4,"&gt;6",V11)+SUMIF(AG4,"&gt;24",V11)+SUMIF(AG4,"&gt;42",V11)+SUMIF(AG4,"&gt;60",V11)-SUMIF(AG4,"&lt;-11",V11)-SUMIF(AG4,"&lt;-29",V11)-SUMIF(AG4,"&lt;-47",V11)-SUMIF(AG4,"&lt;-65",V11)</f>
        <v>1</v>
      </c>
      <c r="AB15" s="266" t="str">
        <f t="shared" si="2"/>
        <v>|</v>
      </c>
      <c r="AC15" s="83">
        <f>SUMIF(AH4,"&gt;6",V11)+SUMIF(AH4,"&gt;24",V11)+SUMIF(AH4,"&gt;42",V11)+SUMIF(AH4,"&gt;60",V11)-SUMIF(AH4,"&lt;-11",V11)-SUMIF(AH4,"&lt;-29",V11)-SUMIF(AH4,"&lt;-47",V11)-SUMIF(AH4,"&lt;-65",V11)</f>
        <v>1</v>
      </c>
      <c r="AD15" s="127" t="str">
        <f t="shared" si="3"/>
        <v>|</v>
      </c>
      <c r="AE15" s="169"/>
      <c r="AF15" s="173"/>
      <c r="AG15" s="171"/>
      <c r="AH15" s="172"/>
      <c r="AI15" s="169"/>
      <c r="AJ15" s="173"/>
      <c r="AK15" s="174"/>
      <c r="AL15" s="175"/>
      <c r="AM15" s="173"/>
      <c r="AN15" s="59"/>
    </row>
    <row r="16" spans="2:40" ht="15.75" customHeight="1">
      <c r="B16" s="128">
        <v>6</v>
      </c>
      <c r="C16" s="129">
        <v>175</v>
      </c>
      <c r="D16" s="282">
        <v>165</v>
      </c>
      <c r="E16" s="263">
        <v>11</v>
      </c>
      <c r="F16" s="131">
        <v>3</v>
      </c>
      <c r="G16" s="47">
        <f>SUMIF(M4,"&gt;10",B11)+SUMIF(M4,"&gt;28",B11)+SUMIF(M4,"&gt;46",B11)+SUMIF(M4,"&gt;64",B11)-SUMIF(M4,"&lt;-7",B11)-SUMIF(M4,"&lt;-25",B11)-SUMIF(M4,"&lt;-43",B11)-SUMIF(M4,"&lt;-61",B11)</f>
        <v>1</v>
      </c>
      <c r="H16" s="131" t="str">
        <f t="shared" si="0"/>
        <v>|</v>
      </c>
      <c r="I16" s="84">
        <f>SUMIF(N4,"&gt;10",B11)+SUMIF(N4,"&gt;28",B11)+SUMIF(N4,"&gt;46",B11)+SUMIF(N4,"&gt;64",B11)-SUMIF(N4,"&lt;-7",B11)-SUMIF(N4,"&lt;-25",B11)-SUMIF(N4,"&lt;-43",B11)-SUMIF(N4,"&lt;-61",B11)</f>
        <v>1</v>
      </c>
      <c r="J16" s="132" t="str">
        <f t="shared" si="1"/>
        <v>|</v>
      </c>
      <c r="K16" s="177"/>
      <c r="L16" s="181"/>
      <c r="M16" s="179"/>
      <c r="N16" s="180"/>
      <c r="O16" s="177"/>
      <c r="P16" s="181"/>
      <c r="Q16" s="182"/>
      <c r="R16" s="183"/>
      <c r="S16" s="181"/>
      <c r="T16" s="248"/>
      <c r="U16" s="249"/>
      <c r="V16" s="128">
        <v>6</v>
      </c>
      <c r="W16" s="129">
        <v>175</v>
      </c>
      <c r="X16" s="282">
        <v>165</v>
      </c>
      <c r="Y16" s="263">
        <v>11</v>
      </c>
      <c r="Z16" s="131">
        <v>3</v>
      </c>
      <c r="AA16" s="47">
        <f>SUMIF(AG4,"&gt;10",V11)+SUMIF(AG4,"&gt;28",V11)+SUMIF(AG4,"&gt;46",V11)+SUMIF(AG4,"&gt;64",V11)-SUMIF(AG4,"&lt;-7",V11)-SUMIF(AG4,"&lt;-25",V11)-SUMIF(AG4,"&lt;-43",V11)-SUMIF(AG4,"&lt;-61",V11)</f>
        <v>1</v>
      </c>
      <c r="AB16" s="131" t="str">
        <f t="shared" si="2"/>
        <v>|</v>
      </c>
      <c r="AC16" s="84">
        <f>SUMIF(AH4,"&gt;10",V11)+SUMIF(AH4,"&gt;28",V11)+SUMIF(AH4,"&gt;46",V11)+SUMIF(AH4,"&gt;64",V11)-SUMIF(AH4,"&lt;-7",V11)-SUMIF(AH4,"&lt;-25",V11)-SUMIF(AH4,"&lt;-43",V11)-SUMIF(AH4,"&lt;-61",V11)</f>
        <v>1</v>
      </c>
      <c r="AD16" s="132" t="str">
        <f t="shared" si="3"/>
        <v>|</v>
      </c>
      <c r="AE16" s="177"/>
      <c r="AF16" s="181"/>
      <c r="AG16" s="179"/>
      <c r="AH16" s="180"/>
      <c r="AI16" s="177"/>
      <c r="AJ16" s="181"/>
      <c r="AK16" s="182"/>
      <c r="AL16" s="183"/>
      <c r="AM16" s="181"/>
      <c r="AN16" s="59"/>
    </row>
    <row r="17" spans="2:40" ht="15.75" customHeight="1">
      <c r="B17" s="119">
        <v>7</v>
      </c>
      <c r="C17" s="120">
        <v>465</v>
      </c>
      <c r="D17" s="280">
        <v>400</v>
      </c>
      <c r="E17" s="121">
        <v>1</v>
      </c>
      <c r="F17" s="268">
        <v>5</v>
      </c>
      <c r="G17" s="49">
        <f>SUMIF(M4,"&gt;0",B11)+SUMIF(M4,"&gt;18",B11)+SUMIF(M4,"&gt;36",B11)+SUMIF(M4,"&gt;54",B11)-SUMIF(M4,"&lt;-17",B11)-SUMIF(M4,"&lt;-35",B11)-SUMIF(M4,"&lt;-53",B11)-SUMIF(M4,"&lt;-71",B11)</f>
        <v>2</v>
      </c>
      <c r="H17" s="268" t="str">
        <f t="shared" si="0"/>
        <v>| |</v>
      </c>
      <c r="I17" s="82">
        <f>SUMIF(N4,"&gt;0",B11)+SUMIF(N4,"&gt;18",B11)+SUMIF(N4,"&gt;36",B11)+SUMIF(N4,"&gt;54",B11)-SUMIF(N4,"&lt;-17",B11)-SUMIF(N4,"&lt;-35",B11)-SUMIF(N4,"&lt;-53",B11)-SUMIF(N4,"&lt;-71",B11)</f>
        <v>1</v>
      </c>
      <c r="J17" s="123" t="str">
        <f t="shared" si="1"/>
        <v>|</v>
      </c>
      <c r="K17" s="161"/>
      <c r="L17" s="165"/>
      <c r="M17" s="163"/>
      <c r="N17" s="164"/>
      <c r="O17" s="161"/>
      <c r="P17" s="165"/>
      <c r="Q17" s="166"/>
      <c r="R17" s="167"/>
      <c r="S17" s="165"/>
      <c r="T17" s="248"/>
      <c r="U17" s="249"/>
      <c r="V17" s="119">
        <v>7</v>
      </c>
      <c r="W17" s="120">
        <v>465</v>
      </c>
      <c r="X17" s="280">
        <v>400</v>
      </c>
      <c r="Y17" s="121">
        <v>1</v>
      </c>
      <c r="Z17" s="268">
        <v>5</v>
      </c>
      <c r="AA17" s="49">
        <f>SUMIF(AG4,"&gt;0",V11)+SUMIF(AG4,"&gt;18",V11)+SUMIF(AG4,"&gt;36",V11)+SUMIF(AG4,"&gt;54",V11)-SUMIF(AG4,"&lt;-17",V11)-SUMIF(AG4,"&lt;-35",V11)-SUMIF(AG4,"&lt;-53",V11)-SUMIF(AG4,"&lt;-71",V11)</f>
        <v>2</v>
      </c>
      <c r="AB17" s="268" t="str">
        <f t="shared" si="2"/>
        <v>| |</v>
      </c>
      <c r="AC17" s="82">
        <f>SUMIF(AH4,"&gt;0",V11)+SUMIF(AH4,"&gt;18",V11)+SUMIF(AH4,"&gt;36",V11)+SUMIF(AH4,"&gt;54",V11)-SUMIF(AH4,"&lt;-17",V11)-SUMIF(AH4,"&lt;-35",V11)-SUMIF(AH4,"&lt;-53",V11)-SUMIF(AH4,"&lt;-71",V11)</f>
        <v>1</v>
      </c>
      <c r="AD17" s="123" t="str">
        <f t="shared" si="3"/>
        <v>|</v>
      </c>
      <c r="AE17" s="161"/>
      <c r="AF17" s="165"/>
      <c r="AG17" s="163"/>
      <c r="AH17" s="164"/>
      <c r="AI17" s="161"/>
      <c r="AJ17" s="165"/>
      <c r="AK17" s="166"/>
      <c r="AL17" s="167"/>
      <c r="AM17" s="165"/>
      <c r="AN17" s="59"/>
    </row>
    <row r="18" spans="2:40" ht="15.75" customHeight="1">
      <c r="B18" s="124">
        <v>8</v>
      </c>
      <c r="C18" s="125">
        <v>304</v>
      </c>
      <c r="D18" s="281">
        <v>215</v>
      </c>
      <c r="E18" s="126">
        <v>17</v>
      </c>
      <c r="F18" s="266">
        <v>4</v>
      </c>
      <c r="G18" s="50">
        <f>SUMIF(M4,"&gt;16",B11)+SUMIF(M4,"&gt;34",B11)+SUMIF(M4,"&gt;52",B11)+SUMIF(M4,"&gt;70",B11)-SUMIF(M4,"&lt;-1",B11)-SUMIF(M4,"&lt;-19",B11)-SUMIF(M4,"&lt;-37",B11)-SUMIF(M4,"&lt;-55",B11)</f>
        <v>1</v>
      </c>
      <c r="H18" s="266" t="str">
        <f t="shared" si="0"/>
        <v>|</v>
      </c>
      <c r="I18" s="83">
        <f>SUMIF(N4,"&gt;16",B11)+SUMIF(N4,"&gt;34",B11)+SUMIF(N4,"&gt;52",B11)+SUMIF(N4,"&gt;70",B11)-SUMIF(N4,"&lt;-1",B11)-SUMIF(N4,"&lt;-19",B11)-SUMIF(N4,"&lt;-37",B11)-SUMIF(N4,"&lt;-55",B11)</f>
        <v>0</v>
      </c>
      <c r="J18" s="127">
        <f t="shared" si="1"/>
      </c>
      <c r="K18" s="169"/>
      <c r="L18" s="173"/>
      <c r="M18" s="171"/>
      <c r="N18" s="172"/>
      <c r="O18" s="169"/>
      <c r="P18" s="173"/>
      <c r="Q18" s="174"/>
      <c r="R18" s="175"/>
      <c r="S18" s="173"/>
      <c r="T18" s="248"/>
      <c r="U18" s="249"/>
      <c r="V18" s="124">
        <v>8</v>
      </c>
      <c r="W18" s="125">
        <v>304</v>
      </c>
      <c r="X18" s="281">
        <v>215</v>
      </c>
      <c r="Y18" s="126">
        <v>17</v>
      </c>
      <c r="Z18" s="266">
        <v>4</v>
      </c>
      <c r="AA18" s="50">
        <f>SUMIF(AG4,"&gt;16",V11)+SUMIF(AG4,"&gt;34",V11)+SUMIF(AG4,"&gt;52",V11)+SUMIF(AG4,"&gt;70",V11)-SUMIF(AG4,"&lt;-1",V11)-SUMIF(AG4,"&lt;-19",V11)-SUMIF(AG4,"&lt;-37",V11)-SUMIF(AG4,"&lt;-55",V11)</f>
        <v>1</v>
      </c>
      <c r="AB18" s="266" t="str">
        <f t="shared" si="2"/>
        <v>|</v>
      </c>
      <c r="AC18" s="83">
        <f>SUMIF(AH4,"&gt;16",V11)+SUMIF(AH4,"&gt;34",V11)+SUMIF(AH4,"&gt;52",V11)+SUMIF(AH4,"&gt;70",V11)-SUMIF(AH4,"&lt;-1",V11)-SUMIF(AH4,"&lt;-19",V11)-SUMIF(AH4,"&lt;-37",V11)-SUMIF(AH4,"&lt;-55",V11)</f>
        <v>0</v>
      </c>
      <c r="AD18" s="127">
        <f t="shared" si="3"/>
      </c>
      <c r="AE18" s="169"/>
      <c r="AF18" s="173"/>
      <c r="AG18" s="171"/>
      <c r="AH18" s="172"/>
      <c r="AI18" s="169"/>
      <c r="AJ18" s="173"/>
      <c r="AK18" s="174"/>
      <c r="AL18" s="175"/>
      <c r="AM18" s="173"/>
      <c r="AN18" s="59"/>
    </row>
    <row r="19" spans="2:40" ht="15.75" customHeight="1">
      <c r="B19" s="265">
        <v>9</v>
      </c>
      <c r="C19" s="134">
        <v>278</v>
      </c>
      <c r="D19" s="283">
        <v>269</v>
      </c>
      <c r="E19" s="263">
        <v>5</v>
      </c>
      <c r="F19" s="131">
        <v>4</v>
      </c>
      <c r="G19" s="47">
        <f>SUMIF(M4,"&gt;4",B11)+SUMIF(M4,"&gt;22",B11)+SUMIF(M4,"&gt;40",B11)+SUMIF(M4,"&gt;58",B11)-SUMIF(M4,"&lt;-13",B11)-SUMIF(M4,"&lt;-31",B11)-SUMIF(M4,"&lt;-49",B11)-SUMIF(M4,"&lt;-67",B11)</f>
        <v>1</v>
      </c>
      <c r="H19" s="131" t="str">
        <f t="shared" si="0"/>
        <v>|</v>
      </c>
      <c r="I19" s="84">
        <f>SUMIF(N4,"&gt;4",B11)+SUMIF(N4,"&gt;22",B11)+SUMIF(N4,"&gt;40",B11)+SUMIF(N4,"&gt;58",B11)-SUMIF(N4,"&lt;-13",B11)-SUMIF(N4,"&lt;-31",B11)-SUMIF(N4,"&lt;-49",B11)-SUMIF(N4,"&lt;-67",B11)</f>
        <v>1</v>
      </c>
      <c r="J19" s="132" t="str">
        <f t="shared" si="1"/>
        <v>|</v>
      </c>
      <c r="K19" s="177"/>
      <c r="L19" s="181"/>
      <c r="M19" s="179"/>
      <c r="N19" s="180"/>
      <c r="O19" s="262"/>
      <c r="P19" s="186"/>
      <c r="Q19" s="187"/>
      <c r="R19" s="264"/>
      <c r="S19" s="186"/>
      <c r="T19" s="248"/>
      <c r="U19" s="249"/>
      <c r="V19" s="265">
        <v>9</v>
      </c>
      <c r="W19" s="134">
        <v>278</v>
      </c>
      <c r="X19" s="283">
        <v>269</v>
      </c>
      <c r="Y19" s="263">
        <v>5</v>
      </c>
      <c r="Z19" s="131">
        <v>4</v>
      </c>
      <c r="AA19" s="47">
        <f>SUMIF(AG4,"&gt;4",V11)+SUMIF(AG4,"&gt;22",V11)+SUMIF(AG4,"&gt;40",V11)+SUMIF(AG4,"&gt;58",V11)-SUMIF(AG4,"&lt;-13",V11)-SUMIF(AG4,"&lt;-31",V11)-SUMIF(AG4,"&lt;-49",V11)-SUMIF(AG4,"&lt;-67",V11)</f>
        <v>1</v>
      </c>
      <c r="AB19" s="131" t="str">
        <f t="shared" si="2"/>
        <v>|</v>
      </c>
      <c r="AC19" s="84">
        <f>SUMIF(AH4,"&gt;4",V11)+SUMIF(AH4,"&gt;22",V11)+SUMIF(AH4,"&gt;40",V11)+SUMIF(AH4,"&gt;58",V11)-SUMIF(AH4,"&lt;-13",V11)-SUMIF(AH4,"&lt;-31",V11)-SUMIF(AH4,"&lt;-49",V11)-SUMIF(AH4,"&lt;-67",V11)</f>
        <v>1</v>
      </c>
      <c r="AD19" s="132" t="str">
        <f t="shared" si="3"/>
        <v>|</v>
      </c>
      <c r="AE19" s="177"/>
      <c r="AF19" s="181"/>
      <c r="AG19" s="179"/>
      <c r="AH19" s="180"/>
      <c r="AI19" s="185"/>
      <c r="AJ19" s="186"/>
      <c r="AK19" s="187"/>
      <c r="AL19" s="188"/>
      <c r="AM19" s="186"/>
      <c r="AN19" s="59"/>
    </row>
    <row r="20" spans="2:40" ht="15.75" customHeight="1">
      <c r="B20" s="135" t="s">
        <v>4</v>
      </c>
      <c r="C20" s="136">
        <f>SUM(C11:C19)</f>
        <v>2491</v>
      </c>
      <c r="D20" s="284">
        <f>SUM(D11:D19)</f>
        <v>2188</v>
      </c>
      <c r="E20" s="137" t="s">
        <v>4</v>
      </c>
      <c r="F20" s="138">
        <f>SUM(F11:F19)</f>
        <v>35</v>
      </c>
      <c r="G20" s="48">
        <f>SUM(G11:G19)</f>
        <v>10</v>
      </c>
      <c r="H20" s="48">
        <f>G20</f>
        <v>10</v>
      </c>
      <c r="I20" s="139">
        <f>SUM(I11:I19)</f>
        <v>7</v>
      </c>
      <c r="J20" s="140">
        <f>I20</f>
        <v>7</v>
      </c>
      <c r="K20" s="191"/>
      <c r="L20" s="192"/>
      <c r="M20" s="193"/>
      <c r="N20" s="194"/>
      <c r="O20" s="195"/>
      <c r="P20" s="192"/>
      <c r="Q20" s="196"/>
      <c r="R20" s="195"/>
      <c r="S20" s="192"/>
      <c r="T20" s="248"/>
      <c r="U20" s="249"/>
      <c r="V20" s="135" t="s">
        <v>4</v>
      </c>
      <c r="W20" s="136">
        <f>SUM(W11:W19)</f>
        <v>2491</v>
      </c>
      <c r="X20" s="284">
        <f>SUM(X11:X19)</f>
        <v>2188</v>
      </c>
      <c r="Y20" s="137" t="s">
        <v>4</v>
      </c>
      <c r="Z20" s="138">
        <f>SUM(Z11:Z19)</f>
        <v>35</v>
      </c>
      <c r="AA20" s="48">
        <f>SUM(AA11:AA19)</f>
        <v>10</v>
      </c>
      <c r="AB20" s="48">
        <f>AA20</f>
        <v>10</v>
      </c>
      <c r="AC20" s="139">
        <f>SUM(AC11:AC19)</f>
        <v>7</v>
      </c>
      <c r="AD20" s="140">
        <f>AC20</f>
        <v>7</v>
      </c>
      <c r="AE20" s="191"/>
      <c r="AF20" s="192"/>
      <c r="AG20" s="193"/>
      <c r="AH20" s="194"/>
      <c r="AI20" s="195"/>
      <c r="AJ20" s="192"/>
      <c r="AK20" s="196"/>
      <c r="AL20" s="195"/>
      <c r="AM20" s="192"/>
      <c r="AN20" s="59"/>
    </row>
    <row r="21" spans="1:40" ht="11.25" customHeight="1">
      <c r="A21" s="5"/>
      <c r="B21" s="383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222"/>
      <c r="U21" s="222"/>
      <c r="V21" s="383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5"/>
    </row>
    <row r="22" spans="1:40" ht="11.25" customHeight="1">
      <c r="A22" s="5"/>
      <c r="B22" s="385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222"/>
      <c r="U22" s="222"/>
      <c r="V22" s="385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5"/>
    </row>
    <row r="23" spans="2:40" ht="15.75" customHeight="1">
      <c r="B23" s="360" t="s">
        <v>0</v>
      </c>
      <c r="C23" s="376" t="s">
        <v>13</v>
      </c>
      <c r="D23" s="378" t="s">
        <v>14</v>
      </c>
      <c r="E23" s="366" t="s">
        <v>39</v>
      </c>
      <c r="F23" s="368" t="s">
        <v>1</v>
      </c>
      <c r="G23" s="370" t="s">
        <v>8</v>
      </c>
      <c r="H23" s="370" t="s">
        <v>8</v>
      </c>
      <c r="I23" s="372" t="s">
        <v>8</v>
      </c>
      <c r="J23" s="374" t="s">
        <v>8</v>
      </c>
      <c r="K23" s="349" t="s">
        <v>5</v>
      </c>
      <c r="L23" s="350"/>
      <c r="M23" s="349" t="s">
        <v>6</v>
      </c>
      <c r="N23" s="351"/>
      <c r="O23" s="349" t="s">
        <v>7</v>
      </c>
      <c r="P23" s="350"/>
      <c r="Q23" s="349" t="s">
        <v>3</v>
      </c>
      <c r="R23" s="351"/>
      <c r="S23" s="350"/>
      <c r="T23" s="248"/>
      <c r="U23" s="249"/>
      <c r="V23" s="360" t="s">
        <v>0</v>
      </c>
      <c r="W23" s="376" t="s">
        <v>13</v>
      </c>
      <c r="X23" s="378" t="s">
        <v>14</v>
      </c>
      <c r="Y23" s="366" t="s">
        <v>39</v>
      </c>
      <c r="Z23" s="368" t="s">
        <v>1</v>
      </c>
      <c r="AA23" s="370" t="s">
        <v>8</v>
      </c>
      <c r="AB23" s="370" t="s">
        <v>8</v>
      </c>
      <c r="AC23" s="372" t="s">
        <v>8</v>
      </c>
      <c r="AD23" s="374" t="s">
        <v>8</v>
      </c>
      <c r="AE23" s="349" t="s">
        <v>5</v>
      </c>
      <c r="AF23" s="350"/>
      <c r="AG23" s="349" t="s">
        <v>6</v>
      </c>
      <c r="AH23" s="351"/>
      <c r="AI23" s="349" t="s">
        <v>7</v>
      </c>
      <c r="AJ23" s="350"/>
      <c r="AK23" s="349" t="s">
        <v>3</v>
      </c>
      <c r="AL23" s="351"/>
      <c r="AM23" s="350"/>
      <c r="AN23" s="59"/>
    </row>
    <row r="24" spans="2:40" ht="15.75" customHeight="1">
      <c r="B24" s="361"/>
      <c r="C24" s="377"/>
      <c r="D24" s="379"/>
      <c r="E24" s="367"/>
      <c r="F24" s="369"/>
      <c r="G24" s="371"/>
      <c r="H24" s="371"/>
      <c r="I24" s="373"/>
      <c r="J24" s="375"/>
      <c r="K24" s="198" t="s">
        <v>23</v>
      </c>
      <c r="L24" s="199" t="s">
        <v>2</v>
      </c>
      <c r="M24" s="200" t="s">
        <v>23</v>
      </c>
      <c r="N24" s="201" t="s">
        <v>2</v>
      </c>
      <c r="O24" s="202" t="s">
        <v>23</v>
      </c>
      <c r="P24" s="199" t="s">
        <v>2</v>
      </c>
      <c r="Q24" s="202" t="s">
        <v>8</v>
      </c>
      <c r="R24" s="198" t="s">
        <v>23</v>
      </c>
      <c r="S24" s="199" t="s">
        <v>2</v>
      </c>
      <c r="T24" s="248"/>
      <c r="U24" s="249"/>
      <c r="V24" s="361"/>
      <c r="W24" s="377"/>
      <c r="X24" s="379"/>
      <c r="Y24" s="367"/>
      <c r="Z24" s="369"/>
      <c r="AA24" s="371"/>
      <c r="AB24" s="371"/>
      <c r="AC24" s="373"/>
      <c r="AD24" s="375"/>
      <c r="AE24" s="198" t="s">
        <v>23</v>
      </c>
      <c r="AF24" s="199" t="s">
        <v>2</v>
      </c>
      <c r="AG24" s="200" t="s">
        <v>23</v>
      </c>
      <c r="AH24" s="201" t="s">
        <v>2</v>
      </c>
      <c r="AI24" s="202" t="s">
        <v>23</v>
      </c>
      <c r="AJ24" s="199" t="s">
        <v>2</v>
      </c>
      <c r="AK24" s="202" t="s">
        <v>8</v>
      </c>
      <c r="AL24" s="198" t="s">
        <v>23</v>
      </c>
      <c r="AM24" s="199" t="s">
        <v>2</v>
      </c>
      <c r="AN24" s="59"/>
    </row>
    <row r="25" spans="2:40" ht="15.75" customHeight="1">
      <c r="B25" s="119">
        <v>10</v>
      </c>
      <c r="C25" s="120">
        <v>111</v>
      </c>
      <c r="D25" s="280">
        <v>103</v>
      </c>
      <c r="E25" s="121">
        <v>14</v>
      </c>
      <c r="F25" s="268">
        <v>3</v>
      </c>
      <c r="G25" s="49">
        <f>SUMIF(M4,"&gt;13",B11)+SUMIF(M4,"&gt;31",B11)+SUMIF(M4,"&gt;49",B11)+SUMIF(M4,"&gt;67",B11)-SUMIF(M4,"&lt;-4",B11)-SUMIF(M4,"&lt;-22",B11)-SUMIF(M4,"&lt;-40",B11)-SUMIF(M4,"&lt;-58",B11)</f>
        <v>1</v>
      </c>
      <c r="H25" s="268" t="str">
        <f aca="true" t="shared" si="4" ref="H25:H33">IF(G25=4,"| | | |",IF(G25=3,"| | |",IF(G25=2,"| |",IF(G25=1,"|",IF(G25=0,"",IF(G25=-1,"- |",G25))))))</f>
        <v>|</v>
      </c>
      <c r="I25" s="82">
        <f>SUMIF(N4,"&gt;13",B11)+SUMIF(N4,"&gt;31",B11)+SUMIF(N4,"&gt;49",B11)+SUMIF(N4,"&gt;67",B11)-SUMIF(N4,"&lt;-4",B11)-SUMIF(N4,"&lt;-22",B11)-SUMIF(N4,"&lt;-40",B11)-SUMIF(N4,"&lt;-58",B11)</f>
        <v>1</v>
      </c>
      <c r="J25" s="123" t="str">
        <f aca="true" t="shared" si="5" ref="J25:J33">IF(I25=4,"| | | |",IF(I25=3,"| | |",IF(I25=2,"| |",IF(I25=1,"|",IF(I25=0,"",IF(I25=-1,"- |",I25))))))</f>
        <v>|</v>
      </c>
      <c r="K25" s="161"/>
      <c r="L25" s="162"/>
      <c r="M25" s="163"/>
      <c r="N25" s="164"/>
      <c r="O25" s="161"/>
      <c r="P25" s="165"/>
      <c r="Q25" s="166"/>
      <c r="R25" s="167"/>
      <c r="S25" s="165"/>
      <c r="T25" s="248"/>
      <c r="U25" s="249"/>
      <c r="V25" s="119">
        <v>10</v>
      </c>
      <c r="W25" s="120">
        <v>111</v>
      </c>
      <c r="X25" s="280">
        <v>103</v>
      </c>
      <c r="Y25" s="121">
        <v>14</v>
      </c>
      <c r="Z25" s="268">
        <v>3</v>
      </c>
      <c r="AA25" s="49">
        <f>SUMIF(AG4,"&gt;13",V11)+SUMIF(AG4,"&gt;31",V11)+SUMIF(AG4,"&gt;49",V11)+SUMIF(AG4,"&gt;67",V11)-SUMIF(AG4,"&lt;-4",V11)-SUMIF(AG4,"&lt;-22",V11)-SUMIF(AG4,"&lt;-40",V11)-SUMIF(AG4,"&lt;-58",V11)</f>
        <v>1</v>
      </c>
      <c r="AB25" s="268" t="str">
        <f aca="true" t="shared" si="6" ref="AB25:AB33">IF(AA25=4,"| | | |",IF(AA25=3,"| | |",IF(AA25=2,"| |",IF(AA25=1,"|",IF(AA25=0,"",IF(AA25=-1,"- |",AA25))))))</f>
        <v>|</v>
      </c>
      <c r="AC25" s="82">
        <f>SUMIF(AH4,"&gt;13",V11)+SUMIF(AH4,"&gt;31",V11)+SUMIF(AH4,"&gt;49",V11)+SUMIF(AH4,"&gt;67",V11)-SUMIF(AH4,"&lt;-4",V11)-SUMIF(AH4,"&lt;-22",V11)-SUMIF(AH4,"&lt;-40",V11)-SUMIF(AH4,"&lt;-58",V11)</f>
        <v>1</v>
      </c>
      <c r="AD25" s="123" t="str">
        <f aca="true" t="shared" si="7" ref="AD25:AD33">IF(AC25=4,"| | | |",IF(AC25=3,"| | |",IF(AC25=2,"| |",IF(AC25=1,"|",IF(AC25=0,"",IF(AC25=-1,"- |",AC25))))))</f>
        <v>|</v>
      </c>
      <c r="AE25" s="161"/>
      <c r="AF25" s="162"/>
      <c r="AG25" s="163"/>
      <c r="AH25" s="164"/>
      <c r="AI25" s="161"/>
      <c r="AJ25" s="165"/>
      <c r="AK25" s="166"/>
      <c r="AL25" s="167"/>
      <c r="AM25" s="165"/>
      <c r="AN25" s="59"/>
    </row>
    <row r="26" spans="2:40" ht="15.75" customHeight="1">
      <c r="B26" s="124">
        <v>11</v>
      </c>
      <c r="C26" s="125">
        <v>117</v>
      </c>
      <c r="D26" s="281">
        <v>100</v>
      </c>
      <c r="E26" s="126">
        <v>16</v>
      </c>
      <c r="F26" s="266">
        <v>3</v>
      </c>
      <c r="G26" s="50">
        <f>SUMIF(M4,"&gt;15",B11)+SUMIF(M4,"&gt;33",B11)+SUMIF(M4,"&gt;51",B11)+SUMIF(M4,"&gt;69",B11)-SUMIF(M4,"&lt;-2",B11)-SUMIF(M4,"&lt;-20",B11)-SUMIF(M4,"&lt;-38",B11)-SUMIF(M4,"&lt;-56",B11)</f>
        <v>1</v>
      </c>
      <c r="H26" s="266" t="str">
        <f t="shared" si="4"/>
        <v>|</v>
      </c>
      <c r="I26" s="83">
        <f>SUMIF(N4,"&gt;15",B11)+SUMIF(N4,"&gt;33",B11)+SUMIF(N4,"&gt;51",B11)+SUMIF(N4,"&gt;69",B11)-SUMIF(N4,"&lt;-2",B11)-SUMIF(N4,"&lt;-20",B11)-SUMIF(N4,"&lt;-38",B11)-SUMIF(N4,"&lt;-56",B11)</f>
        <v>0</v>
      </c>
      <c r="J26" s="127">
        <f t="shared" si="5"/>
      </c>
      <c r="K26" s="169"/>
      <c r="L26" s="170"/>
      <c r="M26" s="171"/>
      <c r="N26" s="172"/>
      <c r="O26" s="169"/>
      <c r="P26" s="173"/>
      <c r="Q26" s="174"/>
      <c r="R26" s="175"/>
      <c r="S26" s="173"/>
      <c r="T26" s="248"/>
      <c r="U26" s="249"/>
      <c r="V26" s="124">
        <v>11</v>
      </c>
      <c r="W26" s="125">
        <v>117</v>
      </c>
      <c r="X26" s="281">
        <v>100</v>
      </c>
      <c r="Y26" s="126">
        <v>16</v>
      </c>
      <c r="Z26" s="266">
        <v>3</v>
      </c>
      <c r="AA26" s="50">
        <f>SUMIF(AG4,"&gt;15",V11)+SUMIF(AG4,"&gt;33",V11)+SUMIF(AG4,"&gt;51",V11)+SUMIF(AG4,"&gt;69",V11)-SUMIF(AG4,"&lt;-2",V11)-SUMIF(AG4,"&lt;-20",V11)-SUMIF(AG4,"&lt;-38",V11)-SUMIF(AG4,"&lt;-56",V11)</f>
        <v>1</v>
      </c>
      <c r="AB26" s="266" t="str">
        <f t="shared" si="6"/>
        <v>|</v>
      </c>
      <c r="AC26" s="83">
        <f>SUMIF(AH4,"&gt;15",V11)+SUMIF(AH4,"&gt;33",V11)+SUMIF(AH4,"&gt;51",V11)+SUMIF(AH4,"&gt;69",V11)-SUMIF(AH4,"&lt;-2",V11)-SUMIF(AH4,"&lt;-20",V11)-SUMIF(AH4,"&lt;-38",V11)-SUMIF(AH4,"&lt;-56",V11)</f>
        <v>0</v>
      </c>
      <c r="AD26" s="127">
        <f t="shared" si="7"/>
      </c>
      <c r="AE26" s="169"/>
      <c r="AF26" s="170"/>
      <c r="AG26" s="171"/>
      <c r="AH26" s="172"/>
      <c r="AI26" s="169"/>
      <c r="AJ26" s="173"/>
      <c r="AK26" s="174"/>
      <c r="AL26" s="175"/>
      <c r="AM26" s="173"/>
      <c r="AN26" s="59"/>
    </row>
    <row r="27" spans="2:40" ht="15.75" customHeight="1">
      <c r="B27" s="141">
        <v>12</v>
      </c>
      <c r="C27" s="270">
        <v>433</v>
      </c>
      <c r="D27" s="286">
        <v>403</v>
      </c>
      <c r="E27" s="143">
        <v>2</v>
      </c>
      <c r="F27" s="267">
        <v>5</v>
      </c>
      <c r="G27" s="51">
        <f>SUMIF(M4,"&gt;1",B11)+SUMIF(M4,"&gt;19",B11)+SUMIF(M4,"&gt;37",B11)+SUMIF(M4,"&gt;55",B11)-SUMIF(M4,"&lt;-16",B11)-SUMIF(M4,"&lt;-34",B11)-SUMIF(M4,"&lt;-52",B11)-SUMIF(M4,"&lt;-70",B11)</f>
        <v>1</v>
      </c>
      <c r="H27" s="131" t="str">
        <f t="shared" si="4"/>
        <v>|</v>
      </c>
      <c r="I27" s="85">
        <f>SUMIF(N4,"&gt;1",B11)+SUMIF(N4,"&gt;19",B11)+SUMIF(N4,"&gt;37",B11)+SUMIF(N4,"&gt;55",B11)-SUMIF(N4,"&lt;-16",B11)-SUMIF(N4,"&lt;-34",B11)-SUMIF(N4,"&lt;-52",B11)-SUMIF(N4,"&lt;-70",B11)</f>
        <v>1</v>
      </c>
      <c r="J27" s="132" t="str">
        <f t="shared" si="5"/>
        <v>|</v>
      </c>
      <c r="K27" s="177"/>
      <c r="L27" s="178"/>
      <c r="M27" s="179"/>
      <c r="N27" s="180"/>
      <c r="O27" s="177"/>
      <c r="P27" s="181"/>
      <c r="Q27" s="182"/>
      <c r="R27" s="183"/>
      <c r="S27" s="181"/>
      <c r="T27" s="248"/>
      <c r="U27" s="249"/>
      <c r="V27" s="141">
        <v>12</v>
      </c>
      <c r="W27" s="270">
        <v>433</v>
      </c>
      <c r="X27" s="286">
        <v>403</v>
      </c>
      <c r="Y27" s="143">
        <v>2</v>
      </c>
      <c r="Z27" s="267">
        <v>5</v>
      </c>
      <c r="AA27" s="51">
        <f>SUMIF(AG4,"&gt;1",V11)+SUMIF(AG4,"&gt;19",V11)+SUMIF(AG4,"&gt;37",V11)+SUMIF(AG4,"&gt;55",V11)-SUMIF(AG4,"&lt;-16",V11)-SUMIF(AG4,"&lt;-34",V11)-SUMIF(AG4,"&lt;-52",V11)-SUMIF(AG4,"&lt;-70",V11)</f>
        <v>1</v>
      </c>
      <c r="AB27" s="131" t="str">
        <f t="shared" si="6"/>
        <v>|</v>
      </c>
      <c r="AC27" s="85">
        <f>SUMIF(AH4,"&gt;1",V11)+SUMIF(AH4,"&gt;19",V11)+SUMIF(AH4,"&gt;37",V11)+SUMIF(AH4,"&gt;55",V11)-SUMIF(AH4,"&lt;-16",V11)-SUMIF(AH4,"&lt;-34",V11)-SUMIF(AH4,"&lt;-52",V11)-SUMIF(AH4,"&lt;-70",V11)</f>
        <v>1</v>
      </c>
      <c r="AD27" s="132" t="str">
        <f t="shared" si="7"/>
        <v>|</v>
      </c>
      <c r="AE27" s="177"/>
      <c r="AF27" s="178"/>
      <c r="AG27" s="179"/>
      <c r="AH27" s="180"/>
      <c r="AI27" s="177"/>
      <c r="AJ27" s="181"/>
      <c r="AK27" s="182"/>
      <c r="AL27" s="183"/>
      <c r="AM27" s="181"/>
      <c r="AN27" s="59"/>
    </row>
    <row r="28" spans="2:40" ht="15.75" customHeight="1">
      <c r="B28" s="144">
        <v>13</v>
      </c>
      <c r="C28" s="269">
        <v>279</v>
      </c>
      <c r="D28" s="287">
        <v>171</v>
      </c>
      <c r="E28" s="121">
        <v>12</v>
      </c>
      <c r="F28" s="268">
        <v>4</v>
      </c>
      <c r="G28" s="52">
        <f>SUMIF(M4,"&gt;11",B11)+SUMIF(M4,"&gt;29",B11)+SUMIF(M4,"&gt;47",B11)+SUMIF(M4,"&gt;65",B11)-SUMIF(M4,"&lt;-6",B11)-SUMIF(M4,"&lt;-24",B11)-SUMIF(M4,"&lt;-42",B11)-SUMIF(M4,"&lt;-60",B11)</f>
        <v>1</v>
      </c>
      <c r="H28" s="268" t="str">
        <f t="shared" si="4"/>
        <v>|</v>
      </c>
      <c r="I28" s="79">
        <f>SUMIF(N4,"&gt;11",B11)+SUMIF(N4,"&gt;29",B11)+SUMIF(N4,"&gt;47",B11)+SUMIF(N4,"&gt;65",B11)-SUMIF(N4,"&lt;-6",B11)-SUMIF(N4,"&lt;-24",B11)-SUMIF(N4,"&lt;-42",B11)-SUMIF(N4,"&lt;-60",B11)</f>
        <v>1</v>
      </c>
      <c r="J28" s="123" t="str">
        <f t="shared" si="5"/>
        <v>|</v>
      </c>
      <c r="K28" s="161"/>
      <c r="L28" s="165"/>
      <c r="M28" s="163"/>
      <c r="N28" s="164"/>
      <c r="O28" s="161"/>
      <c r="P28" s="165"/>
      <c r="Q28" s="166"/>
      <c r="R28" s="167"/>
      <c r="S28" s="165"/>
      <c r="T28" s="248"/>
      <c r="U28" s="249"/>
      <c r="V28" s="144">
        <v>13</v>
      </c>
      <c r="W28" s="269">
        <v>279</v>
      </c>
      <c r="X28" s="287">
        <v>171</v>
      </c>
      <c r="Y28" s="121">
        <v>12</v>
      </c>
      <c r="Z28" s="268">
        <v>4</v>
      </c>
      <c r="AA28" s="52">
        <f>SUMIF(AG4,"&gt;11",V11)+SUMIF(AG4,"&gt;29",V11)+SUMIF(AG4,"&gt;47",V11)+SUMIF(AG4,"&gt;65",V11)-SUMIF(AG4,"&lt;-6",V11)-SUMIF(AG4,"&lt;-24",V11)-SUMIF(AG4,"&lt;-42",V11)-SUMIF(AG4,"&lt;-60",V11)</f>
        <v>1</v>
      </c>
      <c r="AB28" s="268" t="str">
        <f t="shared" si="6"/>
        <v>|</v>
      </c>
      <c r="AC28" s="79">
        <f>SUMIF(AH4,"&gt;11",V11)+SUMIF(AH4,"&gt;29",V11)+SUMIF(AH4,"&gt;47",V11)+SUMIF(AH4,"&gt;65",V11)-SUMIF(AH4,"&lt;-6",V11)-SUMIF(AH4,"&lt;-24",V11)-SUMIF(AH4,"&lt;-42",V11)-SUMIF(AH4,"&lt;-60",V11)</f>
        <v>1</v>
      </c>
      <c r="AD28" s="123" t="str">
        <f t="shared" si="7"/>
        <v>|</v>
      </c>
      <c r="AE28" s="161"/>
      <c r="AF28" s="165"/>
      <c r="AG28" s="163"/>
      <c r="AH28" s="164"/>
      <c r="AI28" s="161"/>
      <c r="AJ28" s="165"/>
      <c r="AK28" s="166"/>
      <c r="AL28" s="167"/>
      <c r="AM28" s="165"/>
      <c r="AN28" s="59"/>
    </row>
    <row r="29" spans="2:40" ht="15.75" customHeight="1">
      <c r="B29" s="205">
        <v>14</v>
      </c>
      <c r="C29" s="147">
        <v>271</v>
      </c>
      <c r="D29" s="288">
        <v>166</v>
      </c>
      <c r="E29" s="263">
        <v>10</v>
      </c>
      <c r="F29" s="131">
        <v>4</v>
      </c>
      <c r="G29" s="53">
        <f>SUMIF(M4,"&gt;9",B11)+SUMIF(M4,"&gt;27",B11)+SUMIF(M4,"&gt;45",B11)+SUMIF(M4,"&gt;63",B11)-SUMIF(M4,"&lt;-8",B11)-SUMIF(M4,"&lt;-26",B11)-SUMIF(M4,"&lt;-44",B11)-SUMIF(M4,"&lt;-62",B11)</f>
        <v>1</v>
      </c>
      <c r="H29" s="266" t="str">
        <f t="shared" si="4"/>
        <v>|</v>
      </c>
      <c r="I29" s="86">
        <f>SUMIF(N4,"&gt;9",B11)+SUMIF(N4,"&gt;27",B11)+SUMIF(N4,"&gt;45",B11)+SUMIF(N4,"&gt;63",B11)-SUMIF(N4,"&lt;-8",B11)-SUMIF(N4,"&lt;-26",B11)-SUMIF(N4,"&lt;-44",B11)-SUMIF(N4,"&lt;-62",B11)</f>
        <v>1</v>
      </c>
      <c r="J29" s="127" t="str">
        <f t="shared" si="5"/>
        <v>|</v>
      </c>
      <c r="K29" s="169"/>
      <c r="L29" s="173"/>
      <c r="M29" s="171"/>
      <c r="N29" s="172"/>
      <c r="O29" s="169"/>
      <c r="P29" s="173"/>
      <c r="Q29" s="174"/>
      <c r="R29" s="175"/>
      <c r="S29" s="173"/>
      <c r="T29" s="248"/>
      <c r="U29" s="249"/>
      <c r="V29" s="205">
        <v>14</v>
      </c>
      <c r="W29" s="147">
        <v>271</v>
      </c>
      <c r="X29" s="288">
        <v>166</v>
      </c>
      <c r="Y29" s="263">
        <v>10</v>
      </c>
      <c r="Z29" s="131">
        <v>4</v>
      </c>
      <c r="AA29" s="53">
        <f>SUMIF(AG4,"&gt;9",V11)+SUMIF(AG4,"&gt;27",V11)+SUMIF(AG4,"&gt;45",V11)+SUMIF(AG4,"&gt;63",V11)-SUMIF(AG4,"&lt;-8",V11)-SUMIF(AG4,"&lt;-26",V11)-SUMIF(AG4,"&lt;-44",V11)-SUMIF(AG4,"&lt;-62",V11)</f>
        <v>1</v>
      </c>
      <c r="AB29" s="266" t="str">
        <f t="shared" si="6"/>
        <v>|</v>
      </c>
      <c r="AC29" s="86">
        <f>SUMIF(AH4,"&gt;9",V11)+SUMIF(AH4,"&gt;27",V11)+SUMIF(AH4,"&gt;45",V11)+SUMIF(AH4,"&gt;63",V11)-SUMIF(AH4,"&lt;-8",V11)-SUMIF(AH4,"&lt;-26",V11)-SUMIF(AH4,"&lt;-44",V11)-SUMIF(AH4,"&lt;-62",V11)</f>
        <v>1</v>
      </c>
      <c r="AD29" s="127" t="str">
        <f t="shared" si="7"/>
        <v>|</v>
      </c>
      <c r="AE29" s="169"/>
      <c r="AF29" s="173"/>
      <c r="AG29" s="171"/>
      <c r="AH29" s="172"/>
      <c r="AI29" s="169"/>
      <c r="AJ29" s="173"/>
      <c r="AK29" s="174"/>
      <c r="AL29" s="175"/>
      <c r="AM29" s="173"/>
      <c r="AN29" s="59"/>
    </row>
    <row r="30" spans="2:40" ht="15.75" customHeight="1">
      <c r="B30" s="207">
        <v>15</v>
      </c>
      <c r="C30" s="270">
        <v>90</v>
      </c>
      <c r="D30" s="286">
        <v>79</v>
      </c>
      <c r="E30" s="143">
        <v>18</v>
      </c>
      <c r="F30" s="267">
        <v>3</v>
      </c>
      <c r="G30" s="51">
        <f>SUMIF(M4,"&gt;17",B11)+SUMIF(M4,"&gt;35",B11)+SUMIF(M4,"&gt;53",B11)+SUMIF(M4,"&gt;71",B11)-SUMIF(M4,"&lt;-0",B11)-SUMIF(M4,"&lt;-18",B11)-SUMIF(M4,"&lt;-36",B11)-SUMIF(M4,"&lt;-54",B11)</f>
        <v>1</v>
      </c>
      <c r="H30" s="131" t="str">
        <f t="shared" si="4"/>
        <v>|</v>
      </c>
      <c r="I30" s="85">
        <f>SUMIF(N4,"&gt;17",B11)+SUMIF(N4,"&gt;35",B11)+SUMIF(N4,"&gt;53",B11)+SUMIF(N4,"&gt;71",B11)-SUMIF(N4,"&lt;-0",B11)-SUMIF(N4,"&lt;-18",B11)-SUMIF(N4,"&lt;-36",B11)-SUMIF(N4,"&lt;-54",B11)</f>
        <v>0</v>
      </c>
      <c r="J30" s="132">
        <f t="shared" si="5"/>
      </c>
      <c r="K30" s="177"/>
      <c r="L30" s="181"/>
      <c r="M30" s="179"/>
      <c r="N30" s="180"/>
      <c r="O30" s="177"/>
      <c r="P30" s="181"/>
      <c r="Q30" s="182"/>
      <c r="R30" s="183"/>
      <c r="S30" s="181"/>
      <c r="T30" s="248"/>
      <c r="U30" s="249"/>
      <c r="V30" s="207">
        <v>15</v>
      </c>
      <c r="W30" s="270">
        <v>90</v>
      </c>
      <c r="X30" s="286">
        <v>79</v>
      </c>
      <c r="Y30" s="143">
        <v>18</v>
      </c>
      <c r="Z30" s="267">
        <v>3</v>
      </c>
      <c r="AA30" s="51">
        <f>SUMIF(AG4,"&gt;17",V11)+SUMIF(AG4,"&gt;35",V11)+SUMIF(AG4,"&gt;53",V11)+SUMIF(AG4,"&gt;71",V11)-SUMIF(AG4,"&lt;-0",V11)-SUMIF(AG4,"&lt;-18",V11)-SUMIF(AG4,"&lt;-36",V11)-SUMIF(AG4,"&lt;-54",V11)</f>
        <v>1</v>
      </c>
      <c r="AB30" s="131" t="str">
        <f t="shared" si="6"/>
        <v>|</v>
      </c>
      <c r="AC30" s="85">
        <f>SUMIF(AH4,"&gt;17",V11)+SUMIF(AH4,"&gt;35",V11)+SUMIF(AH4,"&gt;53",V11)+SUMIF(AH4,"&gt;71",V11)-SUMIF(AH4,"&lt;-0",V11)-SUMIF(AH4,"&lt;-18",V11)-SUMIF(AH4,"&lt;-36",V11)-SUMIF(AH4,"&lt;-54",V11)</f>
        <v>0</v>
      </c>
      <c r="AD30" s="132">
        <f t="shared" si="7"/>
      </c>
      <c r="AE30" s="177"/>
      <c r="AF30" s="181"/>
      <c r="AG30" s="179"/>
      <c r="AH30" s="180"/>
      <c r="AI30" s="177"/>
      <c r="AJ30" s="181"/>
      <c r="AK30" s="182"/>
      <c r="AL30" s="183"/>
      <c r="AM30" s="181"/>
      <c r="AN30" s="59"/>
    </row>
    <row r="31" spans="2:40" ht="15.75" customHeight="1">
      <c r="B31" s="144">
        <v>16</v>
      </c>
      <c r="C31" s="269">
        <v>434</v>
      </c>
      <c r="D31" s="287">
        <v>370</v>
      </c>
      <c r="E31" s="121">
        <v>4</v>
      </c>
      <c r="F31" s="268">
        <v>5</v>
      </c>
      <c r="G31" s="52">
        <f>SUMIF(M4,"&gt;3",B11)+SUMIF(M4,"&gt;21",B11)+SUMIF(M4,"&gt;39",B11)+SUMIF(M4,"&gt;57",B11)-SUMIF(M4,"&lt;-14",B11)-SUMIF(M4,"&lt;-32",B11)-SUMIF(M4,"&lt;-50",B11)-SUMIF(M4,"&lt;-68",B11)</f>
        <v>1</v>
      </c>
      <c r="H31" s="268" t="str">
        <f t="shared" si="4"/>
        <v>|</v>
      </c>
      <c r="I31" s="79">
        <f>SUMIF(N4,"&gt;3",B11)+SUMIF(N4,"&gt;21",B11)+SUMIF(N4,"&gt;39",B11)+SUMIF(N4,"&gt;57",B11)-SUMIF(N4,"&lt;-14",B11)-SUMIF(N4,"&lt;-32",B11)-SUMIF(N4,"&lt;-50",B11)-SUMIF(N4,"&lt;-68",B11)</f>
        <v>1</v>
      </c>
      <c r="J31" s="123" t="str">
        <f t="shared" si="5"/>
        <v>|</v>
      </c>
      <c r="K31" s="161"/>
      <c r="L31" s="165"/>
      <c r="M31" s="163"/>
      <c r="N31" s="164"/>
      <c r="O31" s="161"/>
      <c r="P31" s="165"/>
      <c r="Q31" s="166"/>
      <c r="R31" s="167"/>
      <c r="S31" s="165"/>
      <c r="T31" s="248"/>
      <c r="U31" s="249"/>
      <c r="V31" s="144">
        <v>16</v>
      </c>
      <c r="W31" s="269">
        <v>434</v>
      </c>
      <c r="X31" s="287">
        <v>370</v>
      </c>
      <c r="Y31" s="121">
        <v>4</v>
      </c>
      <c r="Z31" s="268">
        <v>5</v>
      </c>
      <c r="AA31" s="52">
        <f>SUMIF(AG4,"&gt;3",V11)+SUMIF(AG4,"&gt;21",V11)+SUMIF(AG4,"&gt;39",V11)+SUMIF(AG4,"&gt;57",V11)-SUMIF(AG4,"&lt;-14",V11)-SUMIF(AG4,"&lt;-32",V11)-SUMIF(AG4,"&lt;-50",V11)-SUMIF(AG4,"&lt;-68",V11)</f>
        <v>1</v>
      </c>
      <c r="AB31" s="268" t="str">
        <f t="shared" si="6"/>
        <v>|</v>
      </c>
      <c r="AC31" s="79">
        <f>SUMIF(AH4,"&gt;3",V11)+SUMIF(AH4,"&gt;21",V11)+SUMIF(AH4,"&gt;39",V11)+SUMIF(AH4,"&gt;57",V11)-SUMIF(AH4,"&lt;-14",V11)-SUMIF(AH4,"&lt;-32",V11)-SUMIF(AH4,"&lt;-50",V11)-SUMIF(AH4,"&lt;-68",V11)</f>
        <v>1</v>
      </c>
      <c r="AD31" s="123" t="str">
        <f t="shared" si="7"/>
        <v>|</v>
      </c>
      <c r="AE31" s="161"/>
      <c r="AF31" s="165"/>
      <c r="AG31" s="163"/>
      <c r="AH31" s="164"/>
      <c r="AI31" s="161"/>
      <c r="AJ31" s="165"/>
      <c r="AK31" s="166"/>
      <c r="AL31" s="167"/>
      <c r="AM31" s="165"/>
      <c r="AN31" s="59"/>
    </row>
    <row r="32" spans="2:40" ht="15.75" customHeight="1">
      <c r="B32" s="205">
        <v>17</v>
      </c>
      <c r="C32" s="147">
        <v>250</v>
      </c>
      <c r="D32" s="288">
        <v>184</v>
      </c>
      <c r="E32" s="263">
        <v>8</v>
      </c>
      <c r="F32" s="131">
        <v>4</v>
      </c>
      <c r="G32" s="53">
        <f>SUMIF(M4,"&gt;7",B11)+SUMIF(M4,"&gt;25",B11)+SUMIF(M4,"&gt;43",B11)+SUMIF(M4,"&gt;61",B11)-SUMIF(M4,"&lt;-10",B11)-SUMIF(M4,"&lt;-28",B11)-SUMIF(M4,"&lt;-46",B11)-SUMIF(M4,"&lt;-64",B11)</f>
        <v>1</v>
      </c>
      <c r="H32" s="266" t="str">
        <f t="shared" si="4"/>
        <v>|</v>
      </c>
      <c r="I32" s="86">
        <f>SUMIF(N4,"&gt;7",B11)+SUMIF(N4,"&gt;25",B11)+SUMIF(N4,"&gt;43",B11)+SUMIF(N4,"&gt;61",B11)-SUMIF(N4,"&lt;-10",B11)-SUMIF(N4,"&lt;-28",B11)-SUMIF(N4,"&lt;-46",B11)-SUMIF(N4,"&lt;-64",B11)</f>
        <v>1</v>
      </c>
      <c r="J32" s="127" t="str">
        <f t="shared" si="5"/>
        <v>|</v>
      </c>
      <c r="K32" s="169"/>
      <c r="L32" s="173"/>
      <c r="M32" s="171"/>
      <c r="N32" s="172"/>
      <c r="O32" s="169"/>
      <c r="P32" s="173"/>
      <c r="Q32" s="174"/>
      <c r="R32" s="175"/>
      <c r="S32" s="173"/>
      <c r="T32" s="248"/>
      <c r="U32" s="249"/>
      <c r="V32" s="205">
        <v>17</v>
      </c>
      <c r="W32" s="147">
        <v>250</v>
      </c>
      <c r="X32" s="288">
        <v>184</v>
      </c>
      <c r="Y32" s="263">
        <v>8</v>
      </c>
      <c r="Z32" s="131">
        <v>4</v>
      </c>
      <c r="AA32" s="53">
        <f>SUMIF(AG4,"&gt;7",V11)+SUMIF(AG4,"&gt;25",V11)+SUMIF(AG4,"&gt;43",V11)+SUMIF(AG4,"&gt;61",V11)-SUMIF(AG4,"&lt;-10",V11)-SUMIF(AG4,"&lt;-28",V11)-SUMIF(AG4,"&lt;-46",V11)-SUMIF(AG4,"&lt;-64",V11)</f>
        <v>1</v>
      </c>
      <c r="AB32" s="266" t="str">
        <f t="shared" si="6"/>
        <v>|</v>
      </c>
      <c r="AC32" s="86">
        <f>SUMIF(AH4,"&gt;7",V11)+SUMIF(AH4,"&gt;25",V11)+SUMIF(AH4,"&gt;43",V11)+SUMIF(AH4,"&gt;61",V11)-SUMIF(AH4,"&lt;-10",V11)-SUMIF(AH4,"&lt;-28",V11)-SUMIF(AH4,"&lt;-46",V11)-SUMIF(AH4,"&lt;-64",V11)</f>
        <v>1</v>
      </c>
      <c r="AD32" s="127" t="str">
        <f t="shared" si="7"/>
        <v>|</v>
      </c>
      <c r="AE32" s="169"/>
      <c r="AF32" s="173"/>
      <c r="AG32" s="171"/>
      <c r="AH32" s="172"/>
      <c r="AI32" s="169"/>
      <c r="AJ32" s="173"/>
      <c r="AK32" s="174"/>
      <c r="AL32" s="175"/>
      <c r="AM32" s="173"/>
      <c r="AN32" s="59"/>
    </row>
    <row r="33" spans="2:40" ht="15.75" customHeight="1">
      <c r="B33" s="207">
        <v>18</v>
      </c>
      <c r="C33" s="270">
        <v>203</v>
      </c>
      <c r="D33" s="286">
        <v>188</v>
      </c>
      <c r="E33" s="143">
        <v>6</v>
      </c>
      <c r="F33" s="267">
        <v>3</v>
      </c>
      <c r="G33" s="51">
        <f>SUMIF(M4,"&gt;5",B11)+SUMIF(M4,"&gt;23",B11)+SUMIF(M4,"&gt;41",B11)+SUMIF(M4,"&gt;59",B11)-SUMIF(M4,"&lt;-12",B11)-SUMIF(M4,"&lt;-30",B11)-SUMIF(M4,"&lt;-48",B11)-SUMIF(M4,"&lt;-66",B11)</f>
        <v>1</v>
      </c>
      <c r="H33" s="131" t="str">
        <f t="shared" si="4"/>
        <v>|</v>
      </c>
      <c r="I33" s="85">
        <f>SUMIF(N4,"&gt;5",B11)+SUMIF(N4,"&gt;23",B11)+SUMIF(N4,"&gt;41",B11)+SUMIF(N4,"&gt;59",B11)-SUMIF(N4,"&lt;-12",B11)-SUMIF(N4,"&lt;-30",B11)-SUMIF(N4,"&lt;-48",B11)-SUMIF(N4,"&lt;-66",B11)</f>
        <v>1</v>
      </c>
      <c r="J33" s="132" t="str">
        <f t="shared" si="5"/>
        <v>|</v>
      </c>
      <c r="K33" s="177"/>
      <c r="L33" s="181"/>
      <c r="M33" s="179"/>
      <c r="N33" s="180"/>
      <c r="O33" s="262"/>
      <c r="P33" s="186"/>
      <c r="Q33" s="187"/>
      <c r="R33" s="264"/>
      <c r="S33" s="186"/>
      <c r="T33" s="248"/>
      <c r="U33" s="249"/>
      <c r="V33" s="207">
        <v>18</v>
      </c>
      <c r="W33" s="270">
        <v>203</v>
      </c>
      <c r="X33" s="286">
        <v>188</v>
      </c>
      <c r="Y33" s="143">
        <v>6</v>
      </c>
      <c r="Z33" s="267">
        <v>3</v>
      </c>
      <c r="AA33" s="51">
        <f>SUMIF(AG4,"&gt;5",V11)+SUMIF(AG4,"&gt;23",V11)+SUMIF(AG4,"&gt;41",V11)+SUMIF(AG4,"&gt;59",V11)-SUMIF(AG4,"&lt;-12",V11)-SUMIF(AG4,"&lt;-30",V11)-SUMIF(AG4,"&lt;-48",V11)-SUMIF(AG4,"&lt;-66",V11)</f>
        <v>1</v>
      </c>
      <c r="AB33" s="131" t="str">
        <f t="shared" si="6"/>
        <v>|</v>
      </c>
      <c r="AC33" s="85">
        <f>SUMIF(AH4,"&gt;5",V11)+SUMIF(AH4,"&gt;23",V11)+SUMIF(AH4,"&gt;41",V11)+SUMIF(AH4,"&gt;59",V11)-SUMIF(AH4,"&lt;-12",V11)-SUMIF(AH4,"&lt;-30",V11)-SUMIF(AH4,"&lt;-48",V11)-SUMIF(AH4,"&lt;-66",V11)</f>
        <v>1</v>
      </c>
      <c r="AD33" s="132" t="str">
        <f t="shared" si="7"/>
        <v>|</v>
      </c>
      <c r="AE33" s="177"/>
      <c r="AF33" s="181"/>
      <c r="AG33" s="179"/>
      <c r="AH33" s="180"/>
      <c r="AI33" s="185"/>
      <c r="AJ33" s="186"/>
      <c r="AK33" s="187"/>
      <c r="AL33" s="188"/>
      <c r="AM33" s="186"/>
      <c r="AN33" s="59"/>
    </row>
    <row r="34" spans="2:40" ht="15.75" customHeight="1">
      <c r="B34" s="119" t="s">
        <v>11</v>
      </c>
      <c r="C34" s="120">
        <f>SUM(C25:C33)</f>
        <v>2188</v>
      </c>
      <c r="D34" s="280">
        <f>SUM(D25:D33)</f>
        <v>1764</v>
      </c>
      <c r="E34" s="121" t="s">
        <v>11</v>
      </c>
      <c r="F34" s="122">
        <f>SUM(F25:F33)</f>
        <v>34</v>
      </c>
      <c r="G34" s="52">
        <f>SUM(G25:G33)</f>
        <v>9</v>
      </c>
      <c r="H34" s="52">
        <f>G34</f>
        <v>9</v>
      </c>
      <c r="I34" s="123">
        <f>SUM(I25:I33)</f>
        <v>7</v>
      </c>
      <c r="J34" s="148">
        <f>I34</f>
        <v>7</v>
      </c>
      <c r="K34" s="167"/>
      <c r="L34" s="165"/>
      <c r="M34" s="163"/>
      <c r="N34" s="164"/>
      <c r="O34" s="161"/>
      <c r="P34" s="165"/>
      <c r="Q34" s="211"/>
      <c r="R34" s="161"/>
      <c r="S34" s="165"/>
      <c r="T34" s="248"/>
      <c r="U34" s="249"/>
      <c r="V34" s="119" t="s">
        <v>11</v>
      </c>
      <c r="W34" s="120">
        <f>SUM(W25:W33)</f>
        <v>2188</v>
      </c>
      <c r="X34" s="280">
        <f>SUM(X25:X33)</f>
        <v>1764</v>
      </c>
      <c r="Y34" s="121" t="s">
        <v>11</v>
      </c>
      <c r="Z34" s="122">
        <f>SUM(Z25:Z33)</f>
        <v>34</v>
      </c>
      <c r="AA34" s="52">
        <f>SUM(AA25:AA33)</f>
        <v>9</v>
      </c>
      <c r="AB34" s="52">
        <f>AA34</f>
        <v>9</v>
      </c>
      <c r="AC34" s="123">
        <f>SUM(AC25:AC33)</f>
        <v>7</v>
      </c>
      <c r="AD34" s="148">
        <f>AC34</f>
        <v>7</v>
      </c>
      <c r="AE34" s="167"/>
      <c r="AF34" s="165"/>
      <c r="AG34" s="163"/>
      <c r="AH34" s="164"/>
      <c r="AI34" s="161"/>
      <c r="AJ34" s="165"/>
      <c r="AK34" s="211"/>
      <c r="AL34" s="161"/>
      <c r="AM34" s="165"/>
      <c r="AN34" s="59"/>
    </row>
    <row r="35" spans="2:40" ht="15.75" customHeight="1">
      <c r="B35" s="128" t="s">
        <v>4</v>
      </c>
      <c r="C35" s="129">
        <f>SUM(C20)</f>
        <v>2491</v>
      </c>
      <c r="D35" s="282">
        <f>SUM(D20)</f>
        <v>2188</v>
      </c>
      <c r="E35" s="130" t="s">
        <v>4</v>
      </c>
      <c r="F35" s="131">
        <f>SUM(F20)</f>
        <v>35</v>
      </c>
      <c r="G35" s="53">
        <f>SUM(G20)</f>
        <v>10</v>
      </c>
      <c r="H35" s="76">
        <f>G35</f>
        <v>10</v>
      </c>
      <c r="I35" s="132">
        <f>SUM(I20)</f>
        <v>7</v>
      </c>
      <c r="J35" s="149">
        <f>I35</f>
        <v>7</v>
      </c>
      <c r="K35" s="213"/>
      <c r="L35" s="214"/>
      <c r="M35" s="179"/>
      <c r="N35" s="180"/>
      <c r="O35" s="213"/>
      <c r="P35" s="215"/>
      <c r="Q35" s="182"/>
      <c r="R35" s="213"/>
      <c r="S35" s="215"/>
      <c r="T35" s="248"/>
      <c r="U35" s="249"/>
      <c r="V35" s="128" t="s">
        <v>4</v>
      </c>
      <c r="W35" s="129">
        <f>SUM(W20)</f>
        <v>2491</v>
      </c>
      <c r="X35" s="282">
        <f>SUM(X20)</f>
        <v>2188</v>
      </c>
      <c r="Y35" s="130" t="s">
        <v>4</v>
      </c>
      <c r="Z35" s="131">
        <f>SUM(Z20)</f>
        <v>35</v>
      </c>
      <c r="AA35" s="53">
        <f>SUM(AA20)</f>
        <v>10</v>
      </c>
      <c r="AB35" s="76">
        <f>AA35</f>
        <v>10</v>
      </c>
      <c r="AC35" s="132">
        <f>SUM(AC20)</f>
        <v>7</v>
      </c>
      <c r="AD35" s="149">
        <f>AC35</f>
        <v>7</v>
      </c>
      <c r="AE35" s="213"/>
      <c r="AF35" s="214"/>
      <c r="AG35" s="179"/>
      <c r="AH35" s="180"/>
      <c r="AI35" s="213"/>
      <c r="AJ35" s="215"/>
      <c r="AK35" s="182"/>
      <c r="AL35" s="213"/>
      <c r="AM35" s="215"/>
      <c r="AN35" s="59"/>
    </row>
    <row r="36" spans="2:40" ht="20.25" customHeight="1">
      <c r="B36" s="135" t="s">
        <v>12</v>
      </c>
      <c r="C36" s="136">
        <f>SUM(C34+C35)</f>
        <v>4679</v>
      </c>
      <c r="D36" s="284">
        <f>SUM(D34+D35)</f>
        <v>3952</v>
      </c>
      <c r="E36" s="137" t="s">
        <v>12</v>
      </c>
      <c r="F36" s="138">
        <f>SUM(F34+F35)</f>
        <v>69</v>
      </c>
      <c r="G36" s="77">
        <f>SUM(G34+G35)</f>
        <v>19</v>
      </c>
      <c r="H36" s="77">
        <f>G36</f>
        <v>19</v>
      </c>
      <c r="I36" s="150">
        <f>SUM(I34+I35)</f>
        <v>14</v>
      </c>
      <c r="J36" s="289">
        <f>I36</f>
        <v>14</v>
      </c>
      <c r="K36" s="161"/>
      <c r="L36" s="217"/>
      <c r="M36" s="218"/>
      <c r="N36" s="219"/>
      <c r="O36" s="220"/>
      <c r="P36" s="221"/>
      <c r="Q36" s="222"/>
      <c r="R36" s="223"/>
      <c r="S36" s="224"/>
      <c r="T36" s="248"/>
      <c r="U36" s="249"/>
      <c r="V36" s="135" t="s">
        <v>12</v>
      </c>
      <c r="W36" s="136">
        <f>SUM(W34+W35)</f>
        <v>4679</v>
      </c>
      <c r="X36" s="284">
        <f>SUM(X34+X35)</f>
        <v>3952</v>
      </c>
      <c r="Y36" s="137" t="s">
        <v>12</v>
      </c>
      <c r="Z36" s="138">
        <f>SUM(Z34+Z35)</f>
        <v>69</v>
      </c>
      <c r="AA36" s="77">
        <f>SUM(AA34+AA35)</f>
        <v>19</v>
      </c>
      <c r="AB36" s="77">
        <f>AA36</f>
        <v>19</v>
      </c>
      <c r="AC36" s="150">
        <f>SUM(AC34+AC35)</f>
        <v>14</v>
      </c>
      <c r="AD36" s="289">
        <f>AC36</f>
        <v>14</v>
      </c>
      <c r="AE36" s="161"/>
      <c r="AF36" s="217"/>
      <c r="AG36" s="218"/>
      <c r="AH36" s="219"/>
      <c r="AI36" s="220"/>
      <c r="AJ36" s="221"/>
      <c r="AK36" s="222"/>
      <c r="AL36" s="223"/>
      <c r="AM36" s="224"/>
      <c r="AN36" s="59"/>
    </row>
    <row r="37" spans="2:40" ht="20.25" customHeight="1">
      <c r="B37" s="41"/>
      <c r="C37" s="352"/>
      <c r="D37" s="353"/>
      <c r="E37" s="334"/>
      <c r="F37" s="335"/>
      <c r="G37" s="338" t="s">
        <v>30</v>
      </c>
      <c r="H37" s="339"/>
      <c r="I37" s="339"/>
      <c r="J37" s="340"/>
      <c r="K37" s="16"/>
      <c r="L37" s="341"/>
      <c r="M37" s="72"/>
      <c r="N37" s="343"/>
      <c r="O37" s="6"/>
      <c r="P37" s="345"/>
      <c r="Q37" s="346"/>
      <c r="R37" s="6"/>
      <c r="S37" s="347"/>
      <c r="T37" s="59"/>
      <c r="V37" s="41"/>
      <c r="W37" s="352"/>
      <c r="X37" s="353"/>
      <c r="Y37" s="334"/>
      <c r="Z37" s="335"/>
      <c r="AA37" s="338" t="s">
        <v>30</v>
      </c>
      <c r="AB37" s="339"/>
      <c r="AC37" s="339"/>
      <c r="AD37" s="340"/>
      <c r="AE37" s="16"/>
      <c r="AF37" s="341"/>
      <c r="AG37" s="72"/>
      <c r="AH37" s="343"/>
      <c r="AI37" s="6"/>
      <c r="AJ37" s="345"/>
      <c r="AK37" s="346"/>
      <c r="AL37" s="6"/>
      <c r="AM37" s="347"/>
      <c r="AN37" s="59"/>
    </row>
    <row r="38" spans="2:40" ht="20.25" customHeight="1">
      <c r="B38" s="17"/>
      <c r="C38" s="320"/>
      <c r="D38" s="321"/>
      <c r="E38" s="336"/>
      <c r="F38" s="337"/>
      <c r="G38" s="322" t="s">
        <v>31</v>
      </c>
      <c r="H38" s="323"/>
      <c r="I38" s="323"/>
      <c r="J38" s="324"/>
      <c r="K38" s="11"/>
      <c r="L38" s="342"/>
      <c r="M38" s="73"/>
      <c r="N38" s="344"/>
      <c r="O38" s="43"/>
      <c r="P38" s="346"/>
      <c r="Q38" s="346"/>
      <c r="R38" s="43"/>
      <c r="S38" s="348"/>
      <c r="T38" s="59"/>
      <c r="V38" s="17"/>
      <c r="W38" s="320"/>
      <c r="X38" s="321"/>
      <c r="Y38" s="336"/>
      <c r="Z38" s="337"/>
      <c r="AA38" s="322" t="s">
        <v>31</v>
      </c>
      <c r="AB38" s="323"/>
      <c r="AC38" s="323"/>
      <c r="AD38" s="324"/>
      <c r="AE38" s="11"/>
      <c r="AF38" s="342"/>
      <c r="AG38" s="73"/>
      <c r="AH38" s="344"/>
      <c r="AI38" s="43"/>
      <c r="AJ38" s="346"/>
      <c r="AK38" s="346"/>
      <c r="AL38" s="43"/>
      <c r="AM38" s="348"/>
      <c r="AN38" s="59"/>
    </row>
    <row r="39" spans="2:40" ht="20.25" customHeight="1">
      <c r="B39" s="478" t="s">
        <v>22</v>
      </c>
      <c r="C39" s="326"/>
      <c r="D39" s="329" t="s">
        <v>9</v>
      </c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14"/>
      <c r="T39" s="59"/>
      <c r="V39" s="478" t="s">
        <v>22</v>
      </c>
      <c r="W39" s="326"/>
      <c r="X39" s="329" t="s">
        <v>9</v>
      </c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14"/>
      <c r="AN39" s="59"/>
    </row>
    <row r="40" spans="2:40" ht="20.25" customHeight="1">
      <c r="B40" s="327"/>
      <c r="C40" s="328"/>
      <c r="D40" s="331" t="s">
        <v>10</v>
      </c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3"/>
      <c r="T40" s="59"/>
      <c r="V40" s="327"/>
      <c r="W40" s="328"/>
      <c r="X40" s="331" t="s">
        <v>10</v>
      </c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3"/>
      <c r="AN40" s="59"/>
    </row>
    <row r="41" spans="2:41" ht="20.25" customHeight="1">
      <c r="B41" s="316"/>
      <c r="C41" s="317"/>
      <c r="D41" s="318" t="s">
        <v>54</v>
      </c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 t="s">
        <v>62</v>
      </c>
      <c r="S41" s="319"/>
      <c r="T41" s="59"/>
      <c r="V41" s="316"/>
      <c r="W41" s="317"/>
      <c r="X41" s="318" t="s">
        <v>54</v>
      </c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 t="s">
        <v>62</v>
      </c>
      <c r="AM41" s="319"/>
      <c r="AN41" s="59"/>
      <c r="AO41" s="1"/>
    </row>
    <row r="42" spans="1:40" ht="11.25" customHeight="1">
      <c r="A42" s="7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7"/>
      <c r="U42" s="7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7"/>
    </row>
    <row r="43" spans="2:40" ht="15.75" customHeight="1">
      <c r="B43" s="8"/>
      <c r="C43" s="9"/>
      <c r="D43" s="8"/>
      <c r="E43" s="9"/>
      <c r="F43" s="9"/>
      <c r="G43" s="9"/>
      <c r="H43" s="9"/>
      <c r="I43" s="9"/>
      <c r="J43" s="8"/>
      <c r="K43" s="9"/>
      <c r="L43" s="8"/>
      <c r="M43" s="9"/>
      <c r="N43" s="8"/>
      <c r="O43" s="9"/>
      <c r="P43" s="3"/>
      <c r="Q43" s="2"/>
      <c r="R43" s="13"/>
      <c r="S43" s="14"/>
      <c r="T43" s="5"/>
      <c r="V43" s="8"/>
      <c r="W43" s="9"/>
      <c r="X43" s="8"/>
      <c r="Y43" s="9"/>
      <c r="Z43" s="9"/>
      <c r="AA43" s="9"/>
      <c r="AB43" s="9"/>
      <c r="AC43" s="9"/>
      <c r="AD43" s="8"/>
      <c r="AE43" s="9"/>
      <c r="AF43" s="8"/>
      <c r="AG43" s="9"/>
      <c r="AH43" s="8"/>
      <c r="AI43" s="9"/>
      <c r="AJ43" s="3"/>
      <c r="AK43" s="2"/>
      <c r="AL43" s="13"/>
      <c r="AM43" s="14"/>
      <c r="AN43" s="5"/>
    </row>
  </sheetData>
  <sheetProtection/>
  <mergeCells count="128">
    <mergeCell ref="B5:B6"/>
    <mergeCell ref="C5:J6"/>
    <mergeCell ref="K5:L6"/>
    <mergeCell ref="M3:N3"/>
    <mergeCell ref="AE9:AF9"/>
    <mergeCell ref="V5:V6"/>
    <mergeCell ref="F9:F10"/>
    <mergeCell ref="C9:C10"/>
    <mergeCell ref="D9:D10"/>
    <mergeCell ref="G9:G10"/>
    <mergeCell ref="B9:B10"/>
    <mergeCell ref="O9:P9"/>
    <mergeCell ref="M9:N9"/>
    <mergeCell ref="K9:L9"/>
    <mergeCell ref="H9:H10"/>
    <mergeCell ref="I9:I10"/>
    <mergeCell ref="O7:P7"/>
    <mergeCell ref="R7:S7"/>
    <mergeCell ref="AB7:AD7"/>
    <mergeCell ref="D7:E7"/>
    <mergeCell ref="X7:Y7"/>
    <mergeCell ref="B8:E8"/>
    <mergeCell ref="V8:Y8"/>
    <mergeCell ref="B1:S1"/>
    <mergeCell ref="V4:W4"/>
    <mergeCell ref="X4:AD4"/>
    <mergeCell ref="W3:AD3"/>
    <mergeCell ref="V1:AM1"/>
    <mergeCell ref="W2:AL2"/>
    <mergeCell ref="AG3:AH3"/>
    <mergeCell ref="AJ3:AK3"/>
    <mergeCell ref="AE3:AF3"/>
    <mergeCell ref="AJ4:AK4"/>
    <mergeCell ref="P3:Q3"/>
    <mergeCell ref="B4:C4"/>
    <mergeCell ref="P4:Q4"/>
    <mergeCell ref="M23:N23"/>
    <mergeCell ref="X23:X24"/>
    <mergeCell ref="AD9:AD10"/>
    <mergeCell ref="AC23:AC24"/>
    <mergeCell ref="W9:W10"/>
    <mergeCell ref="AG5:AJ6"/>
    <mergeCell ref="AK5:AM6"/>
    <mergeCell ref="C2:R2"/>
    <mergeCell ref="D4:J4"/>
    <mergeCell ref="C3:J3"/>
    <mergeCell ref="K3:L3"/>
    <mergeCell ref="AE5:AF6"/>
    <mergeCell ref="W5:AD6"/>
    <mergeCell ref="M5:P6"/>
    <mergeCell ref="Q5:S6"/>
    <mergeCell ref="AF7:AG7"/>
    <mergeCell ref="AI7:AJ7"/>
    <mergeCell ref="AL7:AM7"/>
    <mergeCell ref="H7:J7"/>
    <mergeCell ref="L7:M7"/>
    <mergeCell ref="B39:C40"/>
    <mergeCell ref="E37:F38"/>
    <mergeCell ref="F23:F24"/>
    <mergeCell ref="AL41:AM41"/>
    <mergeCell ref="Y23:Y24"/>
    <mergeCell ref="V23:V24"/>
    <mergeCell ref="B21:S21"/>
    <mergeCell ref="J9:J10"/>
    <mergeCell ref="AE23:AF23"/>
    <mergeCell ref="E9:E10"/>
    <mergeCell ref="Q9:S9"/>
    <mergeCell ref="E23:E24"/>
    <mergeCell ref="J23:J24"/>
    <mergeCell ref="H23:H24"/>
    <mergeCell ref="B23:B24"/>
    <mergeCell ref="O23:P23"/>
    <mergeCell ref="G23:G24"/>
    <mergeCell ref="I23:I24"/>
    <mergeCell ref="C23:C24"/>
    <mergeCell ref="K23:L23"/>
    <mergeCell ref="Q23:S23"/>
    <mergeCell ref="D23:D24"/>
    <mergeCell ref="B22:S22"/>
    <mergeCell ref="Z23:Z24"/>
    <mergeCell ref="B42:S42"/>
    <mergeCell ref="C38:D38"/>
    <mergeCell ref="R41:S41"/>
    <mergeCell ref="V42:AM42"/>
    <mergeCell ref="AH37:AH38"/>
    <mergeCell ref="AJ37:AK38"/>
    <mergeCell ref="AM37:AM38"/>
    <mergeCell ref="X39:AM39"/>
    <mergeCell ref="X40:AM40"/>
    <mergeCell ref="X41:AK41"/>
    <mergeCell ref="W37:X37"/>
    <mergeCell ref="AF37:AF38"/>
    <mergeCell ref="B41:C41"/>
    <mergeCell ref="D39:S39"/>
    <mergeCell ref="L37:L38"/>
    <mergeCell ref="AA37:AD37"/>
    <mergeCell ref="D41:Q41"/>
    <mergeCell ref="G37:J37"/>
    <mergeCell ref="G38:J38"/>
    <mergeCell ref="C37:D37"/>
    <mergeCell ref="D40:S40"/>
    <mergeCell ref="N37:N38"/>
    <mergeCell ref="P37:Q38"/>
    <mergeCell ref="S37:S38"/>
    <mergeCell ref="V39:W40"/>
    <mergeCell ref="V41:W41"/>
    <mergeCell ref="AK9:AM9"/>
    <mergeCell ref="AG9:AH9"/>
    <mergeCell ref="AI9:AJ9"/>
    <mergeCell ref="W38:X38"/>
    <mergeCell ref="AA38:AD38"/>
    <mergeCell ref="V21:AM21"/>
    <mergeCell ref="AD23:AD24"/>
    <mergeCell ref="Y37:Z38"/>
    <mergeCell ref="Y9:Y10"/>
    <mergeCell ref="Z9:Z10"/>
    <mergeCell ref="AA9:AA10"/>
    <mergeCell ref="AB9:AB10"/>
    <mergeCell ref="AC9:AC10"/>
    <mergeCell ref="V9:V10"/>
    <mergeCell ref="X9:X10"/>
    <mergeCell ref="AB23:AB24"/>
    <mergeCell ref="W23:W24"/>
    <mergeCell ref="V22:AM22"/>
    <mergeCell ref="AG23:AH23"/>
    <mergeCell ref="AI23:AJ23"/>
    <mergeCell ref="AK23:AM23"/>
    <mergeCell ref="AA23:AA24"/>
  </mergeCells>
  <printOptions horizontalCentered="1" verticalCentered="1"/>
  <pageMargins left="0.06" right="0" top="0" bottom="0" header="0" footer="0"/>
  <pageSetup horizontalDpi="300" verticalDpi="300" orientation="landscape" paperSize="9" scale="82" r:id="rId2"/>
  <headerFooter alignWithMargins="0">
    <evenHeader>&amp;C&amp;"arial,Bold"&amp;10&amp;K3E8430Nokia Internal Use Only</evenHeader>
    <evenFooter>&amp;C&amp;"arial,Bold"&amp;10&amp;K3E8430Nokia Internal Use Only</evenFooter>
    <firstHeader>&amp;C&amp;"arial,Bold"&amp;10&amp;K3E8430Nokia Internal Use Only</firstHeader>
    <firstFooter>&amp;C&amp;"arial,Bold"&amp;10&amp;K3E8430Nokia Internal Use Only</first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AO43"/>
  <sheetViews>
    <sheetView zoomScale="67" zoomScaleNormal="67" zoomScalePageLayoutView="0" workbookViewId="0" topLeftCell="A1">
      <selection activeCell="AO41" sqref="AO41"/>
    </sheetView>
  </sheetViews>
  <sheetFormatPr defaultColWidth="9.140625" defaultRowHeight="12.75"/>
  <cols>
    <col min="1" max="1" width="2.140625" style="0" customWidth="1"/>
    <col min="2" max="6" width="5.28125" style="0" customWidth="1"/>
    <col min="7" max="7" width="5.28125" style="0" hidden="1" customWidth="1"/>
    <col min="8" max="8" width="5.28125" style="0" customWidth="1"/>
    <col min="9" max="9" width="5.28125" style="0" hidden="1" customWidth="1"/>
    <col min="10" max="19" width="5.28125" style="0" customWidth="1"/>
    <col min="20" max="21" width="2.140625" style="0" customWidth="1"/>
    <col min="22" max="26" width="5.28125" style="0" customWidth="1"/>
    <col min="27" max="27" width="5.28125" style="0" hidden="1" customWidth="1"/>
    <col min="28" max="28" width="5.28125" style="0" customWidth="1"/>
    <col min="29" max="29" width="5.28125" style="0" hidden="1" customWidth="1"/>
    <col min="30" max="39" width="5.28125" style="0" customWidth="1"/>
    <col min="40" max="40" width="2.140625" style="0" customWidth="1"/>
  </cols>
  <sheetData>
    <row r="1" spans="1:40" ht="11.25" customHeight="1">
      <c r="A1" s="99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99"/>
      <c r="U1" s="99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99"/>
    </row>
    <row r="2" spans="2:40" ht="20.25" customHeight="1">
      <c r="B2" s="159">
        <v>2017</v>
      </c>
      <c r="C2" s="449" t="s">
        <v>27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12"/>
      <c r="T2" s="59"/>
      <c r="V2" s="159">
        <v>2017</v>
      </c>
      <c r="W2" s="449" t="s">
        <v>27</v>
      </c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12"/>
      <c r="AN2" s="59"/>
    </row>
    <row r="3" spans="2:40" ht="20.25" customHeight="1">
      <c r="B3" s="23" t="s">
        <v>32</v>
      </c>
      <c r="C3" s="450" t="s">
        <v>43</v>
      </c>
      <c r="D3" s="476"/>
      <c r="E3" s="476"/>
      <c r="F3" s="476"/>
      <c r="G3" s="476"/>
      <c r="H3" s="476"/>
      <c r="I3" s="476"/>
      <c r="J3" s="477"/>
      <c r="K3" s="452" t="s">
        <v>28</v>
      </c>
      <c r="L3" s="453"/>
      <c r="M3" s="452" t="s">
        <v>29</v>
      </c>
      <c r="N3" s="479"/>
      <c r="O3" s="24" t="s">
        <v>26</v>
      </c>
      <c r="P3" s="455"/>
      <c r="Q3" s="456"/>
      <c r="R3" s="25"/>
      <c r="S3" s="26"/>
      <c r="T3" s="59"/>
      <c r="V3" s="23" t="s">
        <v>32</v>
      </c>
      <c r="W3" s="450" t="s">
        <v>43</v>
      </c>
      <c r="X3" s="476"/>
      <c r="Y3" s="476"/>
      <c r="Z3" s="476"/>
      <c r="AA3" s="476"/>
      <c r="AB3" s="476"/>
      <c r="AC3" s="476"/>
      <c r="AD3" s="477"/>
      <c r="AE3" s="452" t="s">
        <v>28</v>
      </c>
      <c r="AF3" s="453"/>
      <c r="AG3" s="452" t="s">
        <v>29</v>
      </c>
      <c r="AH3" s="479"/>
      <c r="AI3" s="24" t="s">
        <v>26</v>
      </c>
      <c r="AJ3" s="455"/>
      <c r="AK3" s="456"/>
      <c r="AL3" s="25"/>
      <c r="AM3" s="26"/>
      <c r="AN3" s="59"/>
    </row>
    <row r="4" spans="2:40" ht="20.25" customHeight="1">
      <c r="B4" s="424" t="s">
        <v>37</v>
      </c>
      <c r="C4" s="425"/>
      <c r="D4" s="426" t="s">
        <v>42</v>
      </c>
      <c r="E4" s="425"/>
      <c r="F4" s="425"/>
      <c r="G4" s="425"/>
      <c r="H4" s="425"/>
      <c r="I4" s="425"/>
      <c r="J4" s="475"/>
      <c r="K4" s="57">
        <v>22.5</v>
      </c>
      <c r="L4" s="271">
        <v>34.3</v>
      </c>
      <c r="M4" s="78">
        <f>ROUND((VLOOKUP(K4,'db'!$A$3:$E$424,2,FALSE)*3/5)+(VLOOKUP(L4,'db'!$A$3:$E$424,2,FALSE)*2/5),0)</f>
        <v>23</v>
      </c>
      <c r="N4" s="285">
        <f>ROUND((VLOOKUP(K4,'db'!$A$3:$E$424,3,FALSE)*3/5)+(VLOOKUP(L4,'db'!$A$3:$E$424,3,FALSE)*2/5),0)</f>
        <v>17</v>
      </c>
      <c r="O4" s="27" t="s">
        <v>25</v>
      </c>
      <c r="P4" s="431"/>
      <c r="Q4" s="425"/>
      <c r="R4" s="28"/>
      <c r="S4" s="29"/>
      <c r="T4" s="59"/>
      <c r="V4" s="424" t="s">
        <v>37</v>
      </c>
      <c r="W4" s="425"/>
      <c r="X4" s="426" t="s">
        <v>42</v>
      </c>
      <c r="Y4" s="425"/>
      <c r="Z4" s="425"/>
      <c r="AA4" s="425"/>
      <c r="AB4" s="425"/>
      <c r="AC4" s="425"/>
      <c r="AD4" s="475"/>
      <c r="AE4" s="57">
        <v>22.5</v>
      </c>
      <c r="AF4" s="58">
        <v>34.3</v>
      </c>
      <c r="AG4" s="78">
        <f>ROUND((VLOOKUP(AE4,'db'!$A$3:$E$424,2,FALSE)*3/5)+(VLOOKUP(AF4,'db'!$A$3:$E$424,2,FALSE)*2/5),0)</f>
        <v>23</v>
      </c>
      <c r="AH4" s="285">
        <f>ROUND((VLOOKUP(AE4,'db'!$A$3:$E$424,3,FALSE)*3/5)+(VLOOKUP(AF4,'db'!$A$3:$E$424,3,FALSE)*2/5),0)</f>
        <v>17</v>
      </c>
      <c r="AI4" s="27" t="s">
        <v>25</v>
      </c>
      <c r="AJ4" s="431"/>
      <c r="AK4" s="425"/>
      <c r="AL4" s="28"/>
      <c r="AM4" s="29"/>
      <c r="AN4" s="59"/>
    </row>
    <row r="5" spans="2:40" ht="20.25" customHeight="1">
      <c r="B5" s="447" t="s">
        <v>33</v>
      </c>
      <c r="C5" s="432" t="s">
        <v>57</v>
      </c>
      <c r="D5" s="432"/>
      <c r="E5" s="432"/>
      <c r="F5" s="432"/>
      <c r="G5" s="432"/>
      <c r="H5" s="432"/>
      <c r="I5" s="432"/>
      <c r="J5" s="488"/>
      <c r="K5" s="436" t="s">
        <v>35</v>
      </c>
      <c r="L5" s="437"/>
      <c r="M5" s="440" t="s">
        <v>36</v>
      </c>
      <c r="N5" s="441"/>
      <c r="O5" s="441"/>
      <c r="P5" s="437"/>
      <c r="Q5" s="443" t="s">
        <v>24</v>
      </c>
      <c r="R5" s="444"/>
      <c r="S5" s="445"/>
      <c r="T5" s="59"/>
      <c r="V5" s="447" t="s">
        <v>33</v>
      </c>
      <c r="W5" s="432" t="s">
        <v>57</v>
      </c>
      <c r="X5" s="432"/>
      <c r="Y5" s="432"/>
      <c r="Z5" s="432"/>
      <c r="AA5" s="432"/>
      <c r="AB5" s="432"/>
      <c r="AC5" s="432"/>
      <c r="AD5" s="488"/>
      <c r="AE5" s="436" t="s">
        <v>35</v>
      </c>
      <c r="AF5" s="437"/>
      <c r="AG5" s="440" t="s">
        <v>36</v>
      </c>
      <c r="AH5" s="441"/>
      <c r="AI5" s="441"/>
      <c r="AJ5" s="437"/>
      <c r="AK5" s="443" t="s">
        <v>24</v>
      </c>
      <c r="AL5" s="444"/>
      <c r="AM5" s="445"/>
      <c r="AN5" s="59"/>
    </row>
    <row r="6" spans="2:40" ht="20.25" customHeight="1">
      <c r="B6" s="327"/>
      <c r="C6" s="489"/>
      <c r="D6" s="489"/>
      <c r="E6" s="489"/>
      <c r="F6" s="489"/>
      <c r="G6" s="489"/>
      <c r="H6" s="489"/>
      <c r="I6" s="489"/>
      <c r="J6" s="490"/>
      <c r="K6" s="438"/>
      <c r="L6" s="439"/>
      <c r="M6" s="438"/>
      <c r="N6" s="442"/>
      <c r="O6" s="442"/>
      <c r="P6" s="439"/>
      <c r="Q6" s="446"/>
      <c r="R6" s="332"/>
      <c r="S6" s="333"/>
      <c r="T6" s="59"/>
      <c r="V6" s="327"/>
      <c r="W6" s="489"/>
      <c r="X6" s="489"/>
      <c r="Y6" s="489"/>
      <c r="Z6" s="489"/>
      <c r="AA6" s="489"/>
      <c r="AB6" s="489"/>
      <c r="AC6" s="489"/>
      <c r="AD6" s="490"/>
      <c r="AE6" s="438"/>
      <c r="AF6" s="439"/>
      <c r="AG6" s="438"/>
      <c r="AH6" s="442"/>
      <c r="AI6" s="442"/>
      <c r="AJ6" s="439"/>
      <c r="AK6" s="446"/>
      <c r="AL6" s="332"/>
      <c r="AM6" s="333"/>
      <c r="AN6" s="59"/>
    </row>
    <row r="7" spans="2:40" ht="20.25" customHeight="1">
      <c r="B7" s="18"/>
      <c r="C7" s="117" t="s">
        <v>53</v>
      </c>
      <c r="D7" s="416" t="s">
        <v>15</v>
      </c>
      <c r="E7" s="417"/>
      <c r="F7" s="279" t="s">
        <v>52</v>
      </c>
      <c r="G7" s="115"/>
      <c r="H7" s="413" t="s">
        <v>16</v>
      </c>
      <c r="I7" s="330"/>
      <c r="J7" s="414"/>
      <c r="K7" s="116"/>
      <c r="L7" s="381" t="s">
        <v>17</v>
      </c>
      <c r="M7" s="415"/>
      <c r="N7" s="116"/>
      <c r="O7" s="313" t="s">
        <v>18</v>
      </c>
      <c r="P7" s="313"/>
      <c r="Q7" s="116"/>
      <c r="R7" s="313" t="s">
        <v>19</v>
      </c>
      <c r="S7" s="314"/>
      <c r="T7" s="59"/>
      <c r="V7" s="18"/>
      <c r="W7" s="117" t="s">
        <v>53</v>
      </c>
      <c r="X7" s="416" t="s">
        <v>15</v>
      </c>
      <c r="Y7" s="417"/>
      <c r="Z7" s="279" t="s">
        <v>52</v>
      </c>
      <c r="AA7" s="115"/>
      <c r="AB7" s="413" t="s">
        <v>16</v>
      </c>
      <c r="AC7" s="330"/>
      <c r="AD7" s="414"/>
      <c r="AE7" s="116"/>
      <c r="AF7" s="381" t="s">
        <v>17</v>
      </c>
      <c r="AG7" s="415"/>
      <c r="AH7" s="116"/>
      <c r="AI7" s="313" t="s">
        <v>18</v>
      </c>
      <c r="AJ7" s="313"/>
      <c r="AK7" s="116"/>
      <c r="AL7" s="313" t="s">
        <v>19</v>
      </c>
      <c r="AM7" s="314"/>
      <c r="AN7" s="59"/>
    </row>
    <row r="8" spans="2:40" ht="15.75" customHeight="1">
      <c r="B8" s="418" t="s">
        <v>21</v>
      </c>
      <c r="C8" s="419"/>
      <c r="D8" s="419"/>
      <c r="E8" s="420"/>
      <c r="F8" s="229">
        <v>64.8</v>
      </c>
      <c r="G8" s="230"/>
      <c r="H8" s="230" t="s">
        <v>20</v>
      </c>
      <c r="I8" s="231"/>
      <c r="J8" s="244">
        <v>114</v>
      </c>
      <c r="K8" s="290">
        <v>61</v>
      </c>
      <c r="L8" s="291" t="s">
        <v>20</v>
      </c>
      <c r="M8" s="292">
        <v>105</v>
      </c>
      <c r="N8" s="105">
        <v>70.1</v>
      </c>
      <c r="O8" s="226" t="s">
        <v>20</v>
      </c>
      <c r="P8" s="245">
        <v>116</v>
      </c>
      <c r="Q8" s="246">
        <v>65.4</v>
      </c>
      <c r="R8" s="246" t="s">
        <v>20</v>
      </c>
      <c r="S8" s="247">
        <v>106</v>
      </c>
      <c r="T8" s="250"/>
      <c r="U8" s="251"/>
      <c r="V8" s="421" t="s">
        <v>21</v>
      </c>
      <c r="W8" s="422"/>
      <c r="X8" s="422"/>
      <c r="Y8" s="423"/>
      <c r="Z8" s="229">
        <v>64.8</v>
      </c>
      <c r="AA8" s="230"/>
      <c r="AB8" s="230" t="s">
        <v>20</v>
      </c>
      <c r="AC8" s="231"/>
      <c r="AD8" s="244">
        <v>114</v>
      </c>
      <c r="AE8" s="290">
        <v>61</v>
      </c>
      <c r="AF8" s="291" t="s">
        <v>20</v>
      </c>
      <c r="AG8" s="292">
        <v>105</v>
      </c>
      <c r="AH8" s="105">
        <v>70.1</v>
      </c>
      <c r="AI8" s="226" t="s">
        <v>20</v>
      </c>
      <c r="AJ8" s="245">
        <v>116</v>
      </c>
      <c r="AK8" s="246">
        <v>65.4</v>
      </c>
      <c r="AL8" s="246" t="s">
        <v>20</v>
      </c>
      <c r="AM8" s="247">
        <v>106</v>
      </c>
      <c r="AN8" s="59"/>
    </row>
    <row r="9" spans="2:40" ht="15.75" customHeight="1">
      <c r="B9" s="393" t="s">
        <v>0</v>
      </c>
      <c r="C9" s="409" t="s">
        <v>13</v>
      </c>
      <c r="D9" s="411" t="s">
        <v>14</v>
      </c>
      <c r="E9" s="399" t="s">
        <v>39</v>
      </c>
      <c r="F9" s="401" t="s">
        <v>1</v>
      </c>
      <c r="G9" s="403" t="s">
        <v>8</v>
      </c>
      <c r="H9" s="403" t="s">
        <v>8</v>
      </c>
      <c r="I9" s="405" t="s">
        <v>8</v>
      </c>
      <c r="J9" s="407" t="s">
        <v>8</v>
      </c>
      <c r="K9" s="380" t="s">
        <v>5</v>
      </c>
      <c r="L9" s="382"/>
      <c r="M9" s="380" t="s">
        <v>6</v>
      </c>
      <c r="N9" s="381"/>
      <c r="O9" s="380" t="s">
        <v>7</v>
      </c>
      <c r="P9" s="382"/>
      <c r="Q9" s="380" t="s">
        <v>3</v>
      </c>
      <c r="R9" s="381"/>
      <c r="S9" s="382"/>
      <c r="T9" s="59"/>
      <c r="V9" s="393" t="s">
        <v>0</v>
      </c>
      <c r="W9" s="409" t="s">
        <v>13</v>
      </c>
      <c r="X9" s="411" t="s">
        <v>14</v>
      </c>
      <c r="Y9" s="399" t="s">
        <v>39</v>
      </c>
      <c r="Z9" s="401" t="s">
        <v>1</v>
      </c>
      <c r="AA9" s="403" t="s">
        <v>8</v>
      </c>
      <c r="AB9" s="403" t="s">
        <v>8</v>
      </c>
      <c r="AC9" s="405" t="s">
        <v>8</v>
      </c>
      <c r="AD9" s="407" t="s">
        <v>8</v>
      </c>
      <c r="AE9" s="380" t="s">
        <v>5</v>
      </c>
      <c r="AF9" s="382"/>
      <c r="AG9" s="380" t="s">
        <v>6</v>
      </c>
      <c r="AH9" s="381"/>
      <c r="AI9" s="380" t="s">
        <v>7</v>
      </c>
      <c r="AJ9" s="382"/>
      <c r="AK9" s="380" t="s">
        <v>3</v>
      </c>
      <c r="AL9" s="381"/>
      <c r="AM9" s="382"/>
      <c r="AN9" s="59"/>
    </row>
    <row r="10" spans="2:40" ht="15.75" customHeight="1">
      <c r="B10" s="394"/>
      <c r="C10" s="410"/>
      <c r="D10" s="412"/>
      <c r="E10" s="400"/>
      <c r="F10" s="402"/>
      <c r="G10" s="404"/>
      <c r="H10" s="404"/>
      <c r="I10" s="406"/>
      <c r="J10" s="408"/>
      <c r="K10" s="34" t="s">
        <v>23</v>
      </c>
      <c r="L10" s="20" t="s">
        <v>2</v>
      </c>
      <c r="M10" s="68" t="s">
        <v>23</v>
      </c>
      <c r="N10" s="70" t="s">
        <v>2</v>
      </c>
      <c r="O10" s="37" t="s">
        <v>23</v>
      </c>
      <c r="P10" s="20" t="s">
        <v>2</v>
      </c>
      <c r="Q10" s="37" t="s">
        <v>8</v>
      </c>
      <c r="R10" s="34" t="s">
        <v>23</v>
      </c>
      <c r="S10" s="20" t="s">
        <v>2</v>
      </c>
      <c r="T10" s="59"/>
      <c r="V10" s="394"/>
      <c r="W10" s="410"/>
      <c r="X10" s="412"/>
      <c r="Y10" s="400"/>
      <c r="Z10" s="402"/>
      <c r="AA10" s="404"/>
      <c r="AB10" s="404"/>
      <c r="AC10" s="406"/>
      <c r="AD10" s="408"/>
      <c r="AE10" s="34" t="s">
        <v>23</v>
      </c>
      <c r="AF10" s="20" t="s">
        <v>2</v>
      </c>
      <c r="AG10" s="68" t="s">
        <v>23</v>
      </c>
      <c r="AH10" s="70" t="s">
        <v>2</v>
      </c>
      <c r="AI10" s="37" t="s">
        <v>23</v>
      </c>
      <c r="AJ10" s="20" t="s">
        <v>2</v>
      </c>
      <c r="AK10" s="37" t="s">
        <v>8</v>
      </c>
      <c r="AL10" s="34" t="s">
        <v>23</v>
      </c>
      <c r="AM10" s="20" t="s">
        <v>2</v>
      </c>
      <c r="AN10" s="59"/>
    </row>
    <row r="11" spans="2:40" ht="15.75" customHeight="1">
      <c r="B11" s="119">
        <v>1</v>
      </c>
      <c r="C11" s="120">
        <v>266</v>
      </c>
      <c r="D11" s="280">
        <v>212</v>
      </c>
      <c r="E11" s="121">
        <v>9</v>
      </c>
      <c r="F11" s="268">
        <v>4</v>
      </c>
      <c r="G11" s="49">
        <f>SUMIF(M4,"&gt;8",B11)+SUMIF(M4,"&gt;26",B11)+SUMIF(M4,"&gt;44",B11)+SUMIF(M4,"&gt;62",B11)-SUMIF(M4,"&lt;-9",B11)-SUMIF(M4,"&lt;-27",B11)-SUMIF(M4,"&lt;-45",B11)-SUMIF(M4,"&lt;-63",B11)</f>
        <v>1</v>
      </c>
      <c r="H11" s="268" t="str">
        <f aca="true" t="shared" si="0" ref="H11:H19">IF(G11=4,"| | | |",IF(G11=3,"| | |",IF(G11=2,"| |",IF(G11=1,"|",IF(G11=0,"",IF(G11=-1,"- |",G11))))))</f>
        <v>|</v>
      </c>
      <c r="I11" s="82">
        <f>SUMIF(N4,"&gt;8",B11)+SUMIF(N4,"&gt;26",B11)+SUMIF(N4,"&gt;44",B11)+SUMIF(N4,"&gt;62",B11)-SUMIF(N4,"&lt;-9",B11)-SUMIF(N4,"&lt;-27",B11)-SUMIF(N4,"&lt;-45",B11)-SUMIF(N4,"&lt;-63",B11)</f>
        <v>1</v>
      </c>
      <c r="J11" s="123" t="str">
        <f aca="true" t="shared" si="1" ref="J11:J19">IF(I11=4,"| | | |",IF(I11=3,"| | |",IF(I11=2,"| |",IF(I11=1,"|",IF(I11=0,"",IF(I11=-1,"- |",I11))))))</f>
        <v>|</v>
      </c>
      <c r="K11" s="161"/>
      <c r="L11" s="162"/>
      <c r="M11" s="163"/>
      <c r="N11" s="164"/>
      <c r="O11" s="161"/>
      <c r="P11" s="165"/>
      <c r="Q11" s="166"/>
      <c r="R11" s="167"/>
      <c r="S11" s="165"/>
      <c r="T11" s="248"/>
      <c r="U11" s="249"/>
      <c r="V11" s="119">
        <v>1</v>
      </c>
      <c r="W11" s="120">
        <v>266</v>
      </c>
      <c r="X11" s="280">
        <v>212</v>
      </c>
      <c r="Y11" s="121">
        <v>9</v>
      </c>
      <c r="Z11" s="268">
        <v>4</v>
      </c>
      <c r="AA11" s="49">
        <f>SUMIF(AG4,"&gt;8",V11)+SUMIF(AG4,"&gt;26",V11)+SUMIF(AG4,"&gt;44",V11)+SUMIF(AG4,"&gt;62",V11)-SUMIF(AG4,"&lt;-9",V11)-SUMIF(AG4,"&lt;-27",V11)-SUMIF(AG4,"&lt;-45",V11)-SUMIF(AG4,"&lt;-63",V11)</f>
        <v>1</v>
      </c>
      <c r="AB11" s="268" t="str">
        <f aca="true" t="shared" si="2" ref="AB11:AB19">IF(AA11=4,"| | | |",IF(AA11=3,"| | |",IF(AA11=2,"| |",IF(AA11=1,"|",IF(AA11=0,"",IF(AA11=-1,"- |",AA11))))))</f>
        <v>|</v>
      </c>
      <c r="AC11" s="82">
        <f>SUMIF(AH4,"&gt;8",V11)+SUMIF(AH4,"&gt;26",V11)+SUMIF(AH4,"&gt;44",V11)+SUMIF(AH4,"&gt;62",V11)-SUMIF(AH4,"&lt;-9",V11)-SUMIF(AH4,"&lt;-27",V11)-SUMIF(AH4,"&lt;-45",V11)-SUMIF(AH4,"&lt;-63",V11)</f>
        <v>1</v>
      </c>
      <c r="AD11" s="123" t="str">
        <f aca="true" t="shared" si="3" ref="AD11:AD19">IF(AC11=4,"| | | |",IF(AC11=3,"| | |",IF(AC11=2,"| |",IF(AC11=1,"|",IF(AC11=0,"",IF(AC11=-1,"- |",AC11))))))</f>
        <v>|</v>
      </c>
      <c r="AE11" s="161"/>
      <c r="AF11" s="162"/>
      <c r="AG11" s="163"/>
      <c r="AH11" s="164"/>
      <c r="AI11" s="161"/>
      <c r="AJ11" s="165"/>
      <c r="AK11" s="166"/>
      <c r="AL11" s="167"/>
      <c r="AM11" s="165"/>
      <c r="AN11" s="59"/>
    </row>
    <row r="12" spans="2:40" ht="15.75" customHeight="1">
      <c r="B12" s="124">
        <v>2</v>
      </c>
      <c r="C12" s="125">
        <v>138</v>
      </c>
      <c r="D12" s="281">
        <v>126</v>
      </c>
      <c r="E12" s="126">
        <v>15</v>
      </c>
      <c r="F12" s="266">
        <v>3</v>
      </c>
      <c r="G12" s="50">
        <f>SUMIF(M4,"&gt;14",B11)+SUMIF(M4,"&gt;32",B11)+SUMIF(M4,"&gt;50",B11)+SUMIF(M4,"&gt;68",B11)-SUMIF(M4,"&lt;-3",B11)-SUMIF(M4,"&lt;-21",B11)-SUMIF(M4,"&lt;-39",B11)-SUMIF(M4,"&lt;-57",B11)</f>
        <v>1</v>
      </c>
      <c r="H12" s="266" t="str">
        <f t="shared" si="0"/>
        <v>|</v>
      </c>
      <c r="I12" s="83">
        <f>SUMIF(N4,"&gt;14",B11)+SUMIF(N4,"&gt;32",B11)+SUMIF(N4,"&gt;50",B11)+SUMIF(N4,"&gt;68",B11)-SUMIF(N4,"&lt;-3",B11)-SUMIF(N4,"&lt;-21",B11)-SUMIF(N4,"&lt;-39",B11)-SUMIF(N4,"&lt;-57",B11)</f>
        <v>1</v>
      </c>
      <c r="J12" s="127" t="str">
        <f t="shared" si="1"/>
        <v>|</v>
      </c>
      <c r="K12" s="169"/>
      <c r="L12" s="170"/>
      <c r="M12" s="171"/>
      <c r="N12" s="172"/>
      <c r="O12" s="169"/>
      <c r="P12" s="173"/>
      <c r="Q12" s="174"/>
      <c r="R12" s="175"/>
      <c r="S12" s="173"/>
      <c r="T12" s="248"/>
      <c r="U12" s="249"/>
      <c r="V12" s="124">
        <v>2</v>
      </c>
      <c r="W12" s="125">
        <v>138</v>
      </c>
      <c r="X12" s="281">
        <v>126</v>
      </c>
      <c r="Y12" s="126">
        <v>15</v>
      </c>
      <c r="Z12" s="266">
        <v>3</v>
      </c>
      <c r="AA12" s="50">
        <f>SUMIF(AG4,"&gt;14",V11)+SUMIF(AG4,"&gt;32",V11)+SUMIF(AG4,"&gt;50",V11)+SUMIF(AG4,"&gt;68",V11)-SUMIF(AG4,"&lt;-3",V11)-SUMIF(AG4,"&lt;-21",V11)-SUMIF(AG4,"&lt;-39",V11)-SUMIF(AG4,"&lt;-57",V11)</f>
        <v>1</v>
      </c>
      <c r="AB12" s="266" t="str">
        <f t="shared" si="2"/>
        <v>|</v>
      </c>
      <c r="AC12" s="83">
        <f>SUMIF(AH4,"&gt;14",V11)+SUMIF(AH4,"&gt;32",V11)+SUMIF(AH4,"&gt;50",V11)+SUMIF(AH4,"&gt;68",V11)-SUMIF(AH4,"&lt;-3",V11)-SUMIF(AH4,"&lt;-21",V11)-SUMIF(AH4,"&lt;-39",V11)-SUMIF(AH4,"&lt;-57",V11)</f>
        <v>1</v>
      </c>
      <c r="AD12" s="127" t="str">
        <f t="shared" si="3"/>
        <v>|</v>
      </c>
      <c r="AE12" s="169"/>
      <c r="AF12" s="170"/>
      <c r="AG12" s="171"/>
      <c r="AH12" s="172"/>
      <c r="AI12" s="169"/>
      <c r="AJ12" s="173"/>
      <c r="AK12" s="174"/>
      <c r="AL12" s="175"/>
      <c r="AM12" s="173"/>
      <c r="AN12" s="59"/>
    </row>
    <row r="13" spans="2:40" ht="15.75" customHeight="1">
      <c r="B13" s="128">
        <v>3</v>
      </c>
      <c r="C13" s="129">
        <v>240</v>
      </c>
      <c r="D13" s="282">
        <v>230</v>
      </c>
      <c r="E13" s="263">
        <v>13</v>
      </c>
      <c r="F13" s="131">
        <v>4</v>
      </c>
      <c r="G13" s="47">
        <f>SUMIF(M4,"&gt;12",B11)+SUMIF(M4,"&gt;30",B11)+SUMIF(M4,"&gt;48",B11)+SUMIF(M4,"&gt;66",B11)-SUMIF(M4,"&lt;-5",B11)-SUMIF(M4,"&lt;-23",B11)-SUMIF(M4,"&lt;-41",B11)-SUMIF(M4,"&lt;-59",B11)</f>
        <v>1</v>
      </c>
      <c r="H13" s="131" t="str">
        <f t="shared" si="0"/>
        <v>|</v>
      </c>
      <c r="I13" s="84">
        <f>SUMIF(N4,"&gt;12",B11)+SUMIF(N4,"&gt;30",B11)+SUMIF(N4,"&gt;48",B11)+SUMIF(N4,"&gt;66",B11)-SUMIF(N4,"&lt;-5",B11)-SUMIF(N4,"&lt;-23",B11)-SUMIF(N4,"&lt;-41",B11)-SUMIF(N4,"&lt;-59",B11)</f>
        <v>1</v>
      </c>
      <c r="J13" s="132" t="str">
        <f t="shared" si="1"/>
        <v>|</v>
      </c>
      <c r="K13" s="177"/>
      <c r="L13" s="178"/>
      <c r="M13" s="179"/>
      <c r="N13" s="180"/>
      <c r="O13" s="177"/>
      <c r="P13" s="181"/>
      <c r="Q13" s="182"/>
      <c r="R13" s="183"/>
      <c r="S13" s="181"/>
      <c r="T13" s="248"/>
      <c r="U13" s="249"/>
      <c r="V13" s="128">
        <v>3</v>
      </c>
      <c r="W13" s="129">
        <v>240</v>
      </c>
      <c r="X13" s="282">
        <v>230</v>
      </c>
      <c r="Y13" s="263">
        <v>13</v>
      </c>
      <c r="Z13" s="131">
        <v>4</v>
      </c>
      <c r="AA13" s="47">
        <f>SUMIF(AG4,"&gt;12",V11)+SUMIF(AG4,"&gt;30",V11)+SUMIF(AG4,"&gt;48",V11)+SUMIF(AG4,"&gt;66",V11)-SUMIF(AG4,"&lt;-5",V11)-SUMIF(AG4,"&lt;-23",V11)-SUMIF(AG4,"&lt;-41",V11)-SUMIF(AG4,"&lt;-59",V11)</f>
        <v>1</v>
      </c>
      <c r="AB13" s="131" t="str">
        <f t="shared" si="2"/>
        <v>|</v>
      </c>
      <c r="AC13" s="84">
        <f>SUMIF(AH4,"&gt;12",V11)+SUMIF(AH4,"&gt;30",V11)+SUMIF(AH4,"&gt;48",V11)+SUMIF(AH4,"&gt;66",V11)-SUMIF(AH4,"&lt;-5",V11)-SUMIF(AH4,"&lt;-23",V11)-SUMIF(AH4,"&lt;-41",V11)-SUMIF(AH4,"&lt;-59",V11)</f>
        <v>1</v>
      </c>
      <c r="AD13" s="132" t="str">
        <f t="shared" si="3"/>
        <v>|</v>
      </c>
      <c r="AE13" s="177"/>
      <c r="AF13" s="178"/>
      <c r="AG13" s="179"/>
      <c r="AH13" s="180"/>
      <c r="AI13" s="177"/>
      <c r="AJ13" s="181"/>
      <c r="AK13" s="182"/>
      <c r="AL13" s="183"/>
      <c r="AM13" s="181"/>
      <c r="AN13" s="59"/>
    </row>
    <row r="14" spans="2:40" ht="15.75" customHeight="1">
      <c r="B14" s="119">
        <v>4</v>
      </c>
      <c r="C14" s="120">
        <v>335</v>
      </c>
      <c r="D14" s="280">
        <v>315</v>
      </c>
      <c r="E14" s="121">
        <v>3</v>
      </c>
      <c r="F14" s="268">
        <v>4</v>
      </c>
      <c r="G14" s="49">
        <f>SUMIF(M4,"&gt;2",B11)+SUMIF(M4,"&gt;20",B11)+SUMIF(M4,"&gt;38",B11)+SUMIF(M4,"&gt;56",B11)-SUMIF(M4,"&lt;-15",B11)-SUMIF(M4,"&lt;-33",B11)-SUMIF(M4,"&lt;-51",B11)-SUMIF(M4,"&lt;-69",B11)</f>
        <v>2</v>
      </c>
      <c r="H14" s="268" t="str">
        <f t="shared" si="0"/>
        <v>| |</v>
      </c>
      <c r="I14" s="82">
        <f>SUMIF(N4,"&gt;2",B11)+SUMIF(N4,"&gt;20",B11)+SUMIF(N4,"&gt;38",B11)+SUMIF(N4,"&gt;56",B11)-SUMIF(N4,"&lt;-15",B11)-SUMIF(N4,"&lt;-33",B11)-SUMIF(N4,"&lt;-51",B11)-SUMIF(N4,"&lt;-69",B11)</f>
        <v>1</v>
      </c>
      <c r="J14" s="123" t="str">
        <f t="shared" si="1"/>
        <v>|</v>
      </c>
      <c r="K14" s="161"/>
      <c r="L14" s="165"/>
      <c r="M14" s="163"/>
      <c r="N14" s="164"/>
      <c r="O14" s="161"/>
      <c r="P14" s="165"/>
      <c r="Q14" s="166"/>
      <c r="R14" s="167"/>
      <c r="S14" s="165"/>
      <c r="T14" s="248"/>
      <c r="U14" s="249"/>
      <c r="V14" s="119">
        <v>4</v>
      </c>
      <c r="W14" s="120">
        <v>335</v>
      </c>
      <c r="X14" s="280">
        <v>315</v>
      </c>
      <c r="Y14" s="121">
        <v>3</v>
      </c>
      <c r="Z14" s="268">
        <v>4</v>
      </c>
      <c r="AA14" s="49">
        <f>SUMIF(AG4,"&gt;2",V11)+SUMIF(AG4,"&gt;20",V11)+SUMIF(AG4,"&gt;38",V11)+SUMIF(AG4,"&gt;56",V11)-SUMIF(AG4,"&lt;-15",V11)-SUMIF(AG4,"&lt;-33",V11)-SUMIF(AG4,"&lt;-51",V11)-SUMIF(AG4,"&lt;-69",V11)</f>
        <v>2</v>
      </c>
      <c r="AB14" s="268" t="str">
        <f t="shared" si="2"/>
        <v>| |</v>
      </c>
      <c r="AC14" s="82">
        <f>SUMIF(AH4,"&gt;2",V11)+SUMIF(AH4,"&gt;20",V11)+SUMIF(AH4,"&gt;38",V11)+SUMIF(AH4,"&gt;56",V11)-SUMIF(AH4,"&lt;-15",V11)-SUMIF(AH4,"&lt;-33",V11)-SUMIF(AH4,"&lt;-51",V11)-SUMIF(AH4,"&lt;-69",V11)</f>
        <v>1</v>
      </c>
      <c r="AD14" s="123" t="str">
        <f t="shared" si="3"/>
        <v>|</v>
      </c>
      <c r="AE14" s="161"/>
      <c r="AF14" s="165"/>
      <c r="AG14" s="163"/>
      <c r="AH14" s="164"/>
      <c r="AI14" s="161"/>
      <c r="AJ14" s="165"/>
      <c r="AK14" s="166"/>
      <c r="AL14" s="167"/>
      <c r="AM14" s="165"/>
      <c r="AN14" s="59"/>
    </row>
    <row r="15" spans="2:40" ht="15.75" customHeight="1">
      <c r="B15" s="124">
        <v>5</v>
      </c>
      <c r="C15" s="125">
        <v>290</v>
      </c>
      <c r="D15" s="281">
        <v>256</v>
      </c>
      <c r="E15" s="126">
        <v>7</v>
      </c>
      <c r="F15" s="266">
        <v>4</v>
      </c>
      <c r="G15" s="50">
        <f>SUMIF(M4,"&gt;6",B11)+SUMIF(M4,"&gt;24",B11)+SUMIF(M4,"&gt;42",B11)+SUMIF(M4,"&gt;60",B11)-SUMIF(M4,"&lt;-11",B11)-SUMIF(M4,"&lt;-29",B11)-SUMIF(M4,"&lt;-47",B11)-SUMIF(M4,"&lt;-65",B11)</f>
        <v>1</v>
      </c>
      <c r="H15" s="266" t="str">
        <f t="shared" si="0"/>
        <v>|</v>
      </c>
      <c r="I15" s="83">
        <f>SUMIF(N4,"&gt;6",B11)+SUMIF(N4,"&gt;24",B11)+SUMIF(N4,"&gt;42",B11)+SUMIF(N4,"&gt;60",B11)-SUMIF(N4,"&lt;-11",B11)-SUMIF(N4,"&lt;-29",B11)-SUMIF(N4,"&lt;-47",B11)-SUMIF(N4,"&lt;-65",B11)</f>
        <v>1</v>
      </c>
      <c r="J15" s="127" t="str">
        <f t="shared" si="1"/>
        <v>|</v>
      </c>
      <c r="K15" s="169"/>
      <c r="L15" s="173"/>
      <c r="M15" s="171"/>
      <c r="N15" s="172"/>
      <c r="O15" s="169"/>
      <c r="P15" s="173"/>
      <c r="Q15" s="174"/>
      <c r="R15" s="175"/>
      <c r="S15" s="173"/>
      <c r="T15" s="248"/>
      <c r="U15" s="249"/>
      <c r="V15" s="124">
        <v>5</v>
      </c>
      <c r="W15" s="125">
        <v>290</v>
      </c>
      <c r="X15" s="281">
        <v>256</v>
      </c>
      <c r="Y15" s="126">
        <v>7</v>
      </c>
      <c r="Z15" s="266">
        <v>4</v>
      </c>
      <c r="AA15" s="50">
        <f>SUMIF(AG4,"&gt;6",V11)+SUMIF(AG4,"&gt;24",V11)+SUMIF(AG4,"&gt;42",V11)+SUMIF(AG4,"&gt;60",V11)-SUMIF(AG4,"&lt;-11",V11)-SUMIF(AG4,"&lt;-29",V11)-SUMIF(AG4,"&lt;-47",V11)-SUMIF(AG4,"&lt;-65",V11)</f>
        <v>1</v>
      </c>
      <c r="AB15" s="266" t="str">
        <f t="shared" si="2"/>
        <v>|</v>
      </c>
      <c r="AC15" s="83">
        <f>SUMIF(AH4,"&gt;6",V11)+SUMIF(AH4,"&gt;24",V11)+SUMIF(AH4,"&gt;42",V11)+SUMIF(AH4,"&gt;60",V11)-SUMIF(AH4,"&lt;-11",V11)-SUMIF(AH4,"&lt;-29",V11)-SUMIF(AH4,"&lt;-47",V11)-SUMIF(AH4,"&lt;-65",V11)</f>
        <v>1</v>
      </c>
      <c r="AD15" s="127" t="str">
        <f t="shared" si="3"/>
        <v>|</v>
      </c>
      <c r="AE15" s="169"/>
      <c r="AF15" s="173"/>
      <c r="AG15" s="171"/>
      <c r="AH15" s="172"/>
      <c r="AI15" s="169"/>
      <c r="AJ15" s="173"/>
      <c r="AK15" s="174"/>
      <c r="AL15" s="175"/>
      <c r="AM15" s="173"/>
      <c r="AN15" s="59"/>
    </row>
    <row r="16" spans="2:40" ht="15.75" customHeight="1">
      <c r="B16" s="128">
        <v>6</v>
      </c>
      <c r="C16" s="129">
        <v>175</v>
      </c>
      <c r="D16" s="282">
        <v>165</v>
      </c>
      <c r="E16" s="263">
        <v>11</v>
      </c>
      <c r="F16" s="131">
        <v>3</v>
      </c>
      <c r="G16" s="47">
        <f>SUMIF(M4,"&gt;10",B11)+SUMIF(M4,"&gt;28",B11)+SUMIF(M4,"&gt;46",B11)+SUMIF(M4,"&gt;64",B11)-SUMIF(M4,"&lt;-7",B11)-SUMIF(M4,"&lt;-25",B11)-SUMIF(M4,"&lt;-43",B11)-SUMIF(M4,"&lt;-61",B11)</f>
        <v>1</v>
      </c>
      <c r="H16" s="131" t="str">
        <f t="shared" si="0"/>
        <v>|</v>
      </c>
      <c r="I16" s="84">
        <f>SUMIF(N4,"&gt;10",B11)+SUMIF(N4,"&gt;28",B11)+SUMIF(N4,"&gt;46",B11)+SUMIF(N4,"&gt;64",B11)-SUMIF(N4,"&lt;-7",B11)-SUMIF(N4,"&lt;-25",B11)-SUMIF(N4,"&lt;-43",B11)-SUMIF(N4,"&lt;-61",B11)</f>
        <v>1</v>
      </c>
      <c r="J16" s="132" t="str">
        <f t="shared" si="1"/>
        <v>|</v>
      </c>
      <c r="K16" s="177"/>
      <c r="L16" s="181"/>
      <c r="M16" s="179"/>
      <c r="N16" s="180"/>
      <c r="O16" s="177"/>
      <c r="P16" s="181"/>
      <c r="Q16" s="182"/>
      <c r="R16" s="183"/>
      <c r="S16" s="181"/>
      <c r="T16" s="248"/>
      <c r="U16" s="249"/>
      <c r="V16" s="128">
        <v>6</v>
      </c>
      <c r="W16" s="129">
        <v>175</v>
      </c>
      <c r="X16" s="282">
        <v>165</v>
      </c>
      <c r="Y16" s="263">
        <v>11</v>
      </c>
      <c r="Z16" s="131">
        <v>3</v>
      </c>
      <c r="AA16" s="47">
        <f>SUMIF(AG4,"&gt;10",V11)+SUMIF(AG4,"&gt;28",V11)+SUMIF(AG4,"&gt;46",V11)+SUMIF(AG4,"&gt;64",V11)-SUMIF(AG4,"&lt;-7",V11)-SUMIF(AG4,"&lt;-25",V11)-SUMIF(AG4,"&lt;-43",V11)-SUMIF(AG4,"&lt;-61",V11)</f>
        <v>1</v>
      </c>
      <c r="AB16" s="131" t="str">
        <f t="shared" si="2"/>
        <v>|</v>
      </c>
      <c r="AC16" s="84">
        <f>SUMIF(AH4,"&gt;10",V11)+SUMIF(AH4,"&gt;28",V11)+SUMIF(AH4,"&gt;46",V11)+SUMIF(AH4,"&gt;64",V11)-SUMIF(AH4,"&lt;-7",V11)-SUMIF(AH4,"&lt;-25",V11)-SUMIF(AH4,"&lt;-43",V11)-SUMIF(AH4,"&lt;-61",V11)</f>
        <v>1</v>
      </c>
      <c r="AD16" s="132" t="str">
        <f t="shared" si="3"/>
        <v>|</v>
      </c>
      <c r="AE16" s="177"/>
      <c r="AF16" s="181"/>
      <c r="AG16" s="179"/>
      <c r="AH16" s="180"/>
      <c r="AI16" s="177"/>
      <c r="AJ16" s="181"/>
      <c r="AK16" s="182"/>
      <c r="AL16" s="183"/>
      <c r="AM16" s="181"/>
      <c r="AN16" s="59"/>
    </row>
    <row r="17" spans="2:40" ht="15.75" customHeight="1">
      <c r="B17" s="119">
        <v>7</v>
      </c>
      <c r="C17" s="120">
        <v>465</v>
      </c>
      <c r="D17" s="280">
        <v>400</v>
      </c>
      <c r="E17" s="121">
        <v>1</v>
      </c>
      <c r="F17" s="268">
        <v>5</v>
      </c>
      <c r="G17" s="49">
        <f>SUMIF(M4,"&gt;0",B11)+SUMIF(M4,"&gt;18",B11)+SUMIF(M4,"&gt;36",B11)+SUMIF(M4,"&gt;54",B11)-SUMIF(M4,"&lt;-17",B11)-SUMIF(M4,"&lt;-35",B11)-SUMIF(M4,"&lt;-53",B11)-SUMIF(M4,"&lt;-71",B11)</f>
        <v>2</v>
      </c>
      <c r="H17" s="268" t="str">
        <f t="shared" si="0"/>
        <v>| |</v>
      </c>
      <c r="I17" s="82">
        <f>SUMIF(N4,"&gt;0",B11)+SUMIF(N4,"&gt;18",B11)+SUMIF(N4,"&gt;36",B11)+SUMIF(N4,"&gt;54",B11)-SUMIF(N4,"&lt;-17",B11)-SUMIF(N4,"&lt;-35",B11)-SUMIF(N4,"&lt;-53",B11)-SUMIF(N4,"&lt;-71",B11)</f>
        <v>1</v>
      </c>
      <c r="J17" s="123" t="str">
        <f t="shared" si="1"/>
        <v>|</v>
      </c>
      <c r="K17" s="161"/>
      <c r="L17" s="165"/>
      <c r="M17" s="163"/>
      <c r="N17" s="164"/>
      <c r="O17" s="161"/>
      <c r="P17" s="165"/>
      <c r="Q17" s="166"/>
      <c r="R17" s="167"/>
      <c r="S17" s="165"/>
      <c r="T17" s="248"/>
      <c r="U17" s="249"/>
      <c r="V17" s="119">
        <v>7</v>
      </c>
      <c r="W17" s="120">
        <v>465</v>
      </c>
      <c r="X17" s="280">
        <v>400</v>
      </c>
      <c r="Y17" s="121">
        <v>1</v>
      </c>
      <c r="Z17" s="268">
        <v>5</v>
      </c>
      <c r="AA17" s="49">
        <f>SUMIF(AG4,"&gt;0",V11)+SUMIF(AG4,"&gt;18",V11)+SUMIF(AG4,"&gt;36",V11)+SUMIF(AG4,"&gt;54",V11)-SUMIF(AG4,"&lt;-17",V11)-SUMIF(AG4,"&lt;-35",V11)-SUMIF(AG4,"&lt;-53",V11)-SUMIF(AG4,"&lt;-71",V11)</f>
        <v>2</v>
      </c>
      <c r="AB17" s="268" t="str">
        <f t="shared" si="2"/>
        <v>| |</v>
      </c>
      <c r="AC17" s="82">
        <f>SUMIF(AH4,"&gt;0",V11)+SUMIF(AH4,"&gt;18",V11)+SUMIF(AH4,"&gt;36",V11)+SUMIF(AH4,"&gt;54",V11)-SUMIF(AH4,"&lt;-17",V11)-SUMIF(AH4,"&lt;-35",V11)-SUMIF(AH4,"&lt;-53",V11)-SUMIF(AH4,"&lt;-71",V11)</f>
        <v>1</v>
      </c>
      <c r="AD17" s="123" t="str">
        <f t="shared" si="3"/>
        <v>|</v>
      </c>
      <c r="AE17" s="161"/>
      <c r="AF17" s="165"/>
      <c r="AG17" s="163"/>
      <c r="AH17" s="164"/>
      <c r="AI17" s="161"/>
      <c r="AJ17" s="165"/>
      <c r="AK17" s="166"/>
      <c r="AL17" s="167"/>
      <c r="AM17" s="165"/>
      <c r="AN17" s="59"/>
    </row>
    <row r="18" spans="2:40" ht="15.75" customHeight="1">
      <c r="B18" s="124">
        <v>8</v>
      </c>
      <c r="C18" s="125">
        <v>304</v>
      </c>
      <c r="D18" s="281">
        <v>215</v>
      </c>
      <c r="E18" s="126">
        <v>17</v>
      </c>
      <c r="F18" s="266">
        <v>4</v>
      </c>
      <c r="G18" s="50">
        <f>SUMIF(M4,"&gt;16",B11)+SUMIF(M4,"&gt;34",B11)+SUMIF(M4,"&gt;52",B11)+SUMIF(M4,"&gt;70",B11)-SUMIF(M4,"&lt;-1",B11)-SUMIF(M4,"&lt;-19",B11)-SUMIF(M4,"&lt;-37",B11)-SUMIF(M4,"&lt;-55",B11)</f>
        <v>1</v>
      </c>
      <c r="H18" s="266" t="str">
        <f t="shared" si="0"/>
        <v>|</v>
      </c>
      <c r="I18" s="83">
        <f>SUMIF(N4,"&gt;16",B11)+SUMIF(N4,"&gt;34",B11)+SUMIF(N4,"&gt;52",B11)+SUMIF(N4,"&gt;70",B11)-SUMIF(N4,"&lt;-1",B11)-SUMIF(N4,"&lt;-19",B11)-SUMIF(N4,"&lt;-37",B11)-SUMIF(N4,"&lt;-55",B11)</f>
        <v>1</v>
      </c>
      <c r="J18" s="127" t="str">
        <f t="shared" si="1"/>
        <v>|</v>
      </c>
      <c r="K18" s="169"/>
      <c r="L18" s="173"/>
      <c r="M18" s="171"/>
      <c r="N18" s="172"/>
      <c r="O18" s="169"/>
      <c r="P18" s="173"/>
      <c r="Q18" s="174"/>
      <c r="R18" s="175"/>
      <c r="S18" s="173"/>
      <c r="T18" s="248"/>
      <c r="U18" s="249"/>
      <c r="V18" s="124">
        <v>8</v>
      </c>
      <c r="W18" s="125">
        <v>304</v>
      </c>
      <c r="X18" s="281">
        <v>215</v>
      </c>
      <c r="Y18" s="126">
        <v>17</v>
      </c>
      <c r="Z18" s="266">
        <v>4</v>
      </c>
      <c r="AA18" s="50">
        <f>SUMIF(AG4,"&gt;16",V11)+SUMIF(AG4,"&gt;34",V11)+SUMIF(AG4,"&gt;52",V11)+SUMIF(AG4,"&gt;70",V11)-SUMIF(AG4,"&lt;-1",V11)-SUMIF(AG4,"&lt;-19",V11)-SUMIF(AG4,"&lt;-37",V11)-SUMIF(AG4,"&lt;-55",V11)</f>
        <v>1</v>
      </c>
      <c r="AB18" s="266" t="str">
        <f t="shared" si="2"/>
        <v>|</v>
      </c>
      <c r="AC18" s="83">
        <f>SUMIF(AH4,"&gt;16",V11)+SUMIF(AH4,"&gt;34",V11)+SUMIF(AH4,"&gt;52",V11)+SUMIF(AH4,"&gt;70",V11)-SUMIF(AH4,"&lt;-1",V11)-SUMIF(AH4,"&lt;-19",V11)-SUMIF(AH4,"&lt;-37",V11)-SUMIF(AH4,"&lt;-55",V11)</f>
        <v>1</v>
      </c>
      <c r="AD18" s="127" t="str">
        <f t="shared" si="3"/>
        <v>|</v>
      </c>
      <c r="AE18" s="169"/>
      <c r="AF18" s="173"/>
      <c r="AG18" s="171"/>
      <c r="AH18" s="172"/>
      <c r="AI18" s="169"/>
      <c r="AJ18" s="173"/>
      <c r="AK18" s="174"/>
      <c r="AL18" s="175"/>
      <c r="AM18" s="173"/>
      <c r="AN18" s="59"/>
    </row>
    <row r="19" spans="2:40" ht="15.75" customHeight="1">
      <c r="B19" s="265">
        <v>9</v>
      </c>
      <c r="C19" s="134">
        <v>278</v>
      </c>
      <c r="D19" s="283">
        <v>269</v>
      </c>
      <c r="E19" s="263">
        <v>5</v>
      </c>
      <c r="F19" s="131">
        <v>4</v>
      </c>
      <c r="G19" s="47">
        <f>SUMIF(M4,"&gt;4",B11)+SUMIF(M4,"&gt;22",B11)+SUMIF(M4,"&gt;40",B11)+SUMIF(M4,"&gt;58",B11)-SUMIF(M4,"&lt;-13",B11)-SUMIF(M4,"&lt;-31",B11)-SUMIF(M4,"&lt;-49",B11)-SUMIF(M4,"&lt;-67",B11)</f>
        <v>2</v>
      </c>
      <c r="H19" s="131" t="str">
        <f t="shared" si="0"/>
        <v>| |</v>
      </c>
      <c r="I19" s="84">
        <f>SUMIF(N4,"&gt;4",B11)+SUMIF(N4,"&gt;22",B11)+SUMIF(N4,"&gt;40",B11)+SUMIF(N4,"&gt;58",B11)-SUMIF(N4,"&lt;-13",B11)-SUMIF(N4,"&lt;-31",B11)-SUMIF(N4,"&lt;-49",B11)-SUMIF(N4,"&lt;-67",B11)</f>
        <v>1</v>
      </c>
      <c r="J19" s="132" t="str">
        <f t="shared" si="1"/>
        <v>|</v>
      </c>
      <c r="K19" s="177"/>
      <c r="L19" s="181"/>
      <c r="M19" s="179"/>
      <c r="N19" s="180"/>
      <c r="O19" s="262"/>
      <c r="P19" s="186"/>
      <c r="Q19" s="187"/>
      <c r="R19" s="264"/>
      <c r="S19" s="186"/>
      <c r="T19" s="248"/>
      <c r="U19" s="249"/>
      <c r="V19" s="265">
        <v>9</v>
      </c>
      <c r="W19" s="134">
        <v>278</v>
      </c>
      <c r="X19" s="283">
        <v>269</v>
      </c>
      <c r="Y19" s="263">
        <v>5</v>
      </c>
      <c r="Z19" s="131">
        <v>4</v>
      </c>
      <c r="AA19" s="47">
        <f>SUMIF(AG4,"&gt;4",V11)+SUMIF(AG4,"&gt;22",V11)+SUMIF(AG4,"&gt;40",V11)+SUMIF(AG4,"&gt;58",V11)-SUMIF(AG4,"&lt;-13",V11)-SUMIF(AG4,"&lt;-31",V11)-SUMIF(AG4,"&lt;-49",V11)-SUMIF(AG4,"&lt;-67",V11)</f>
        <v>2</v>
      </c>
      <c r="AB19" s="131" t="str">
        <f t="shared" si="2"/>
        <v>| |</v>
      </c>
      <c r="AC19" s="84">
        <f>SUMIF(AH4,"&gt;4",V11)+SUMIF(AH4,"&gt;22",V11)+SUMIF(AH4,"&gt;40",V11)+SUMIF(AH4,"&gt;58",V11)-SUMIF(AH4,"&lt;-13",V11)-SUMIF(AH4,"&lt;-31",V11)-SUMIF(AH4,"&lt;-49",V11)-SUMIF(AH4,"&lt;-67",V11)</f>
        <v>1</v>
      </c>
      <c r="AD19" s="132" t="str">
        <f t="shared" si="3"/>
        <v>|</v>
      </c>
      <c r="AE19" s="177"/>
      <c r="AF19" s="181"/>
      <c r="AG19" s="179"/>
      <c r="AH19" s="180"/>
      <c r="AI19" s="185"/>
      <c r="AJ19" s="186"/>
      <c r="AK19" s="187"/>
      <c r="AL19" s="188"/>
      <c r="AM19" s="186"/>
      <c r="AN19" s="59"/>
    </row>
    <row r="20" spans="2:40" ht="15.75" customHeight="1">
      <c r="B20" s="135" t="s">
        <v>4</v>
      </c>
      <c r="C20" s="136">
        <f>SUM(C11:C19)</f>
        <v>2491</v>
      </c>
      <c r="D20" s="284">
        <f>SUM(D11:D19)</f>
        <v>2188</v>
      </c>
      <c r="E20" s="137" t="s">
        <v>4</v>
      </c>
      <c r="F20" s="138">
        <f>SUM(F11:F19)</f>
        <v>35</v>
      </c>
      <c r="G20" s="48">
        <f>SUM(G11:G19)</f>
        <v>12</v>
      </c>
      <c r="H20" s="48">
        <f>G20</f>
        <v>12</v>
      </c>
      <c r="I20" s="139">
        <f>SUM(I11:I19)</f>
        <v>9</v>
      </c>
      <c r="J20" s="140">
        <f>I20</f>
        <v>9</v>
      </c>
      <c r="K20" s="191"/>
      <c r="L20" s="192"/>
      <c r="M20" s="193"/>
      <c r="N20" s="194"/>
      <c r="O20" s="195"/>
      <c r="P20" s="192"/>
      <c r="Q20" s="196"/>
      <c r="R20" s="195"/>
      <c r="S20" s="192"/>
      <c r="T20" s="248"/>
      <c r="U20" s="249"/>
      <c r="V20" s="135" t="s">
        <v>4</v>
      </c>
      <c r="W20" s="136">
        <f>SUM(W11:W19)</f>
        <v>2491</v>
      </c>
      <c r="X20" s="284">
        <f>SUM(X11:X19)</f>
        <v>2188</v>
      </c>
      <c r="Y20" s="137" t="s">
        <v>4</v>
      </c>
      <c r="Z20" s="138">
        <f>SUM(Z11:Z19)</f>
        <v>35</v>
      </c>
      <c r="AA20" s="48">
        <f>SUM(AA11:AA19)</f>
        <v>12</v>
      </c>
      <c r="AB20" s="48">
        <f>AA20</f>
        <v>12</v>
      </c>
      <c r="AC20" s="139">
        <f>SUM(AC11:AC19)</f>
        <v>9</v>
      </c>
      <c r="AD20" s="140">
        <f>AC20</f>
        <v>9</v>
      </c>
      <c r="AE20" s="191"/>
      <c r="AF20" s="192"/>
      <c r="AG20" s="193"/>
      <c r="AH20" s="194"/>
      <c r="AI20" s="195"/>
      <c r="AJ20" s="192"/>
      <c r="AK20" s="196"/>
      <c r="AL20" s="195"/>
      <c r="AM20" s="192"/>
      <c r="AN20" s="59"/>
    </row>
    <row r="21" spans="1:40" ht="11.25" customHeight="1">
      <c r="A21" s="100"/>
      <c r="B21" s="383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222"/>
      <c r="U21" s="222"/>
      <c r="V21" s="383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100"/>
    </row>
    <row r="22" spans="1:40" ht="11.25" customHeight="1">
      <c r="A22" s="100"/>
      <c r="B22" s="385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222"/>
      <c r="U22" s="222"/>
      <c r="V22" s="385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100"/>
    </row>
    <row r="23" spans="2:40" ht="15.75" customHeight="1">
      <c r="B23" s="360" t="s">
        <v>0</v>
      </c>
      <c r="C23" s="376" t="s">
        <v>13</v>
      </c>
      <c r="D23" s="378" t="s">
        <v>14</v>
      </c>
      <c r="E23" s="366" t="s">
        <v>39</v>
      </c>
      <c r="F23" s="368" t="s">
        <v>1</v>
      </c>
      <c r="G23" s="370" t="s">
        <v>8</v>
      </c>
      <c r="H23" s="370" t="s">
        <v>8</v>
      </c>
      <c r="I23" s="372" t="s">
        <v>8</v>
      </c>
      <c r="J23" s="374" t="s">
        <v>8</v>
      </c>
      <c r="K23" s="349" t="s">
        <v>5</v>
      </c>
      <c r="L23" s="350"/>
      <c r="M23" s="349" t="s">
        <v>6</v>
      </c>
      <c r="N23" s="351"/>
      <c r="O23" s="349" t="s">
        <v>7</v>
      </c>
      <c r="P23" s="350"/>
      <c r="Q23" s="349" t="s">
        <v>3</v>
      </c>
      <c r="R23" s="351"/>
      <c r="S23" s="350"/>
      <c r="T23" s="248"/>
      <c r="U23" s="249"/>
      <c r="V23" s="360" t="s">
        <v>0</v>
      </c>
      <c r="W23" s="376" t="s">
        <v>13</v>
      </c>
      <c r="X23" s="378" t="s">
        <v>14</v>
      </c>
      <c r="Y23" s="366" t="s">
        <v>39</v>
      </c>
      <c r="Z23" s="368" t="s">
        <v>1</v>
      </c>
      <c r="AA23" s="370" t="s">
        <v>8</v>
      </c>
      <c r="AB23" s="370" t="s">
        <v>8</v>
      </c>
      <c r="AC23" s="372" t="s">
        <v>8</v>
      </c>
      <c r="AD23" s="374" t="s">
        <v>8</v>
      </c>
      <c r="AE23" s="349" t="s">
        <v>5</v>
      </c>
      <c r="AF23" s="350"/>
      <c r="AG23" s="349" t="s">
        <v>6</v>
      </c>
      <c r="AH23" s="351"/>
      <c r="AI23" s="349" t="s">
        <v>7</v>
      </c>
      <c r="AJ23" s="350"/>
      <c r="AK23" s="349" t="s">
        <v>3</v>
      </c>
      <c r="AL23" s="351"/>
      <c r="AM23" s="350"/>
      <c r="AN23" s="59"/>
    </row>
    <row r="24" spans="2:40" ht="15.75" customHeight="1">
      <c r="B24" s="361"/>
      <c r="C24" s="377"/>
      <c r="D24" s="379"/>
      <c r="E24" s="367"/>
      <c r="F24" s="369"/>
      <c r="G24" s="371"/>
      <c r="H24" s="371"/>
      <c r="I24" s="373"/>
      <c r="J24" s="375"/>
      <c r="K24" s="198" t="s">
        <v>23</v>
      </c>
      <c r="L24" s="199" t="s">
        <v>2</v>
      </c>
      <c r="M24" s="200" t="s">
        <v>23</v>
      </c>
      <c r="N24" s="201" t="s">
        <v>2</v>
      </c>
      <c r="O24" s="202" t="s">
        <v>23</v>
      </c>
      <c r="P24" s="199" t="s">
        <v>2</v>
      </c>
      <c r="Q24" s="202" t="s">
        <v>8</v>
      </c>
      <c r="R24" s="198" t="s">
        <v>23</v>
      </c>
      <c r="S24" s="199" t="s">
        <v>2</v>
      </c>
      <c r="T24" s="248"/>
      <c r="U24" s="249"/>
      <c r="V24" s="361"/>
      <c r="W24" s="377"/>
      <c r="X24" s="379"/>
      <c r="Y24" s="367"/>
      <c r="Z24" s="369"/>
      <c r="AA24" s="371"/>
      <c r="AB24" s="371"/>
      <c r="AC24" s="373"/>
      <c r="AD24" s="375"/>
      <c r="AE24" s="198" t="s">
        <v>23</v>
      </c>
      <c r="AF24" s="199" t="s">
        <v>2</v>
      </c>
      <c r="AG24" s="200" t="s">
        <v>23</v>
      </c>
      <c r="AH24" s="201" t="s">
        <v>2</v>
      </c>
      <c r="AI24" s="202" t="s">
        <v>23</v>
      </c>
      <c r="AJ24" s="199" t="s">
        <v>2</v>
      </c>
      <c r="AK24" s="202" t="s">
        <v>8</v>
      </c>
      <c r="AL24" s="198" t="s">
        <v>23</v>
      </c>
      <c r="AM24" s="199" t="s">
        <v>2</v>
      </c>
      <c r="AN24" s="59"/>
    </row>
    <row r="25" spans="2:40" ht="15.75" customHeight="1">
      <c r="B25" s="119">
        <v>10</v>
      </c>
      <c r="C25" s="120">
        <v>111</v>
      </c>
      <c r="D25" s="280">
        <v>103</v>
      </c>
      <c r="E25" s="121">
        <v>14</v>
      </c>
      <c r="F25" s="268">
        <v>3</v>
      </c>
      <c r="G25" s="49">
        <f>SUMIF(M4,"&gt;13",B11)+SUMIF(M4,"&gt;31",B11)+SUMIF(M4,"&gt;49",B11)+SUMIF(M4,"&gt;67",B11)-SUMIF(M4,"&lt;-4",B11)-SUMIF(M4,"&lt;-22",B11)-SUMIF(M4,"&lt;-40",B11)-SUMIF(M4,"&lt;-58",B11)</f>
        <v>1</v>
      </c>
      <c r="H25" s="268" t="str">
        <f aca="true" t="shared" si="4" ref="H25:H33">IF(G25=4,"| | | |",IF(G25=3,"| | |",IF(G25=2,"| |",IF(G25=1,"|",IF(G25=0,"",IF(G25=-1,"- |",G25))))))</f>
        <v>|</v>
      </c>
      <c r="I25" s="82">
        <f>SUMIF(N4,"&gt;13",B11)+SUMIF(N4,"&gt;31",B11)+SUMIF(N4,"&gt;49",B11)+SUMIF(N4,"&gt;67",B11)-SUMIF(N4,"&lt;-4",B11)-SUMIF(N4,"&lt;-22",B11)-SUMIF(N4,"&lt;-40",B11)-SUMIF(N4,"&lt;-58",B11)</f>
        <v>1</v>
      </c>
      <c r="J25" s="123" t="str">
        <f aca="true" t="shared" si="5" ref="J25:J33">IF(I25=4,"| | | |",IF(I25=3,"| | |",IF(I25=2,"| |",IF(I25=1,"|",IF(I25=0,"",IF(I25=-1,"- |",I25))))))</f>
        <v>|</v>
      </c>
      <c r="K25" s="161"/>
      <c r="L25" s="162"/>
      <c r="M25" s="163"/>
      <c r="N25" s="164"/>
      <c r="O25" s="161"/>
      <c r="P25" s="165"/>
      <c r="Q25" s="166"/>
      <c r="R25" s="167"/>
      <c r="S25" s="165"/>
      <c r="T25" s="248"/>
      <c r="U25" s="249"/>
      <c r="V25" s="119">
        <v>10</v>
      </c>
      <c r="W25" s="120">
        <v>111</v>
      </c>
      <c r="X25" s="280">
        <v>103</v>
      </c>
      <c r="Y25" s="121">
        <v>14</v>
      </c>
      <c r="Z25" s="268">
        <v>3</v>
      </c>
      <c r="AA25" s="49">
        <f>SUMIF(AG4,"&gt;13",V11)+SUMIF(AG4,"&gt;31",V11)+SUMIF(AG4,"&gt;49",V11)+SUMIF(AG4,"&gt;67",V11)-SUMIF(AG4,"&lt;-4",V11)-SUMIF(AG4,"&lt;-22",V11)-SUMIF(AG4,"&lt;-40",V11)-SUMIF(AG4,"&lt;-58",V11)</f>
        <v>1</v>
      </c>
      <c r="AB25" s="268" t="str">
        <f aca="true" t="shared" si="6" ref="AB25:AB33">IF(AA25=4,"| | | |",IF(AA25=3,"| | |",IF(AA25=2,"| |",IF(AA25=1,"|",IF(AA25=0,"",IF(AA25=-1,"- |",AA25))))))</f>
        <v>|</v>
      </c>
      <c r="AC25" s="82">
        <f>SUMIF(AH4,"&gt;13",V11)+SUMIF(AH4,"&gt;31",V11)+SUMIF(AH4,"&gt;49",V11)+SUMIF(AH4,"&gt;67",V11)-SUMIF(AH4,"&lt;-4",V11)-SUMIF(AH4,"&lt;-22",V11)-SUMIF(AH4,"&lt;-40",V11)-SUMIF(AH4,"&lt;-58",V11)</f>
        <v>1</v>
      </c>
      <c r="AD25" s="123" t="str">
        <f aca="true" t="shared" si="7" ref="AD25:AD33">IF(AC25=4,"| | | |",IF(AC25=3,"| | |",IF(AC25=2,"| |",IF(AC25=1,"|",IF(AC25=0,"",IF(AC25=-1,"- |",AC25))))))</f>
        <v>|</v>
      </c>
      <c r="AE25" s="161"/>
      <c r="AF25" s="162"/>
      <c r="AG25" s="163"/>
      <c r="AH25" s="164"/>
      <c r="AI25" s="161"/>
      <c r="AJ25" s="165"/>
      <c r="AK25" s="166"/>
      <c r="AL25" s="167"/>
      <c r="AM25" s="165"/>
      <c r="AN25" s="59"/>
    </row>
    <row r="26" spans="2:40" ht="15.75" customHeight="1">
      <c r="B26" s="124">
        <v>11</v>
      </c>
      <c r="C26" s="125">
        <v>117</v>
      </c>
      <c r="D26" s="281">
        <v>100</v>
      </c>
      <c r="E26" s="126">
        <v>16</v>
      </c>
      <c r="F26" s="266">
        <v>3</v>
      </c>
      <c r="G26" s="50">
        <f>SUMIF(M4,"&gt;15",B11)+SUMIF(M4,"&gt;33",B11)+SUMIF(M4,"&gt;51",B11)+SUMIF(M4,"&gt;69",B11)-SUMIF(M4,"&lt;-2",B11)-SUMIF(M4,"&lt;-20",B11)-SUMIF(M4,"&lt;-38",B11)-SUMIF(M4,"&lt;-56",B11)</f>
        <v>1</v>
      </c>
      <c r="H26" s="266" t="str">
        <f t="shared" si="4"/>
        <v>|</v>
      </c>
      <c r="I26" s="83">
        <f>SUMIF(N4,"&gt;15",B11)+SUMIF(N4,"&gt;33",B11)+SUMIF(N4,"&gt;51",B11)+SUMIF(N4,"&gt;69",B11)-SUMIF(N4,"&lt;-2",B11)-SUMIF(N4,"&lt;-20",B11)-SUMIF(N4,"&lt;-38",B11)-SUMIF(N4,"&lt;-56",B11)</f>
        <v>1</v>
      </c>
      <c r="J26" s="127" t="str">
        <f t="shared" si="5"/>
        <v>|</v>
      </c>
      <c r="K26" s="169"/>
      <c r="L26" s="170"/>
      <c r="M26" s="171"/>
      <c r="N26" s="172"/>
      <c r="O26" s="169"/>
      <c r="P26" s="173"/>
      <c r="Q26" s="174"/>
      <c r="R26" s="175"/>
      <c r="S26" s="173"/>
      <c r="T26" s="248"/>
      <c r="U26" s="249"/>
      <c r="V26" s="124">
        <v>11</v>
      </c>
      <c r="W26" s="125">
        <v>117</v>
      </c>
      <c r="X26" s="281">
        <v>100</v>
      </c>
      <c r="Y26" s="126">
        <v>16</v>
      </c>
      <c r="Z26" s="266">
        <v>3</v>
      </c>
      <c r="AA26" s="50">
        <f>SUMIF(AG4,"&gt;15",V11)+SUMIF(AG4,"&gt;33",V11)+SUMIF(AG4,"&gt;51",V11)+SUMIF(AG4,"&gt;69",V11)-SUMIF(AG4,"&lt;-2",V11)-SUMIF(AG4,"&lt;-20",V11)-SUMIF(AG4,"&lt;-38",V11)-SUMIF(AG4,"&lt;-56",V11)</f>
        <v>1</v>
      </c>
      <c r="AB26" s="266" t="str">
        <f t="shared" si="6"/>
        <v>|</v>
      </c>
      <c r="AC26" s="83">
        <f>SUMIF(AH4,"&gt;15",V11)+SUMIF(AH4,"&gt;33",V11)+SUMIF(AH4,"&gt;51",V11)+SUMIF(AH4,"&gt;69",V11)-SUMIF(AH4,"&lt;-2",V11)-SUMIF(AH4,"&lt;-20",V11)-SUMIF(AH4,"&lt;-38",V11)-SUMIF(AH4,"&lt;-56",V11)</f>
        <v>1</v>
      </c>
      <c r="AD26" s="127" t="str">
        <f t="shared" si="7"/>
        <v>|</v>
      </c>
      <c r="AE26" s="169"/>
      <c r="AF26" s="170"/>
      <c r="AG26" s="171"/>
      <c r="AH26" s="172"/>
      <c r="AI26" s="169"/>
      <c r="AJ26" s="173"/>
      <c r="AK26" s="174"/>
      <c r="AL26" s="175"/>
      <c r="AM26" s="173"/>
      <c r="AN26" s="59"/>
    </row>
    <row r="27" spans="2:40" ht="15.75" customHeight="1">
      <c r="B27" s="141">
        <v>12</v>
      </c>
      <c r="C27" s="270">
        <v>433</v>
      </c>
      <c r="D27" s="286">
        <v>403</v>
      </c>
      <c r="E27" s="143">
        <v>2</v>
      </c>
      <c r="F27" s="267">
        <v>5</v>
      </c>
      <c r="G27" s="51">
        <f>SUMIF(M4,"&gt;1",B11)+SUMIF(M4,"&gt;19",B11)+SUMIF(M4,"&gt;37",B11)+SUMIF(M4,"&gt;55",B11)-SUMIF(M4,"&lt;-16",B11)-SUMIF(M4,"&lt;-34",B11)-SUMIF(M4,"&lt;-52",B11)-SUMIF(M4,"&lt;-70",B11)</f>
        <v>2</v>
      </c>
      <c r="H27" s="131" t="str">
        <f t="shared" si="4"/>
        <v>| |</v>
      </c>
      <c r="I27" s="85">
        <f>SUMIF(N4,"&gt;1",B11)+SUMIF(N4,"&gt;19",B11)+SUMIF(N4,"&gt;37",B11)+SUMIF(N4,"&gt;55",B11)-SUMIF(N4,"&lt;-16",B11)-SUMIF(N4,"&lt;-34",B11)-SUMIF(N4,"&lt;-52",B11)-SUMIF(N4,"&lt;-70",B11)</f>
        <v>1</v>
      </c>
      <c r="J27" s="132" t="str">
        <f t="shared" si="5"/>
        <v>|</v>
      </c>
      <c r="K27" s="177"/>
      <c r="L27" s="178"/>
      <c r="M27" s="179"/>
      <c r="N27" s="180"/>
      <c r="O27" s="177"/>
      <c r="P27" s="181"/>
      <c r="Q27" s="182"/>
      <c r="R27" s="183"/>
      <c r="S27" s="181"/>
      <c r="T27" s="248"/>
      <c r="U27" s="249"/>
      <c r="V27" s="141">
        <v>12</v>
      </c>
      <c r="W27" s="270">
        <v>433</v>
      </c>
      <c r="X27" s="286">
        <v>403</v>
      </c>
      <c r="Y27" s="143">
        <v>2</v>
      </c>
      <c r="Z27" s="267">
        <v>5</v>
      </c>
      <c r="AA27" s="51">
        <f>SUMIF(AG4,"&gt;1",V11)+SUMIF(AG4,"&gt;19",V11)+SUMIF(AG4,"&gt;37",V11)+SUMIF(AG4,"&gt;55",V11)-SUMIF(AG4,"&lt;-16",V11)-SUMIF(AG4,"&lt;-34",V11)-SUMIF(AG4,"&lt;-52",V11)-SUMIF(AG4,"&lt;-70",V11)</f>
        <v>2</v>
      </c>
      <c r="AB27" s="131" t="str">
        <f t="shared" si="6"/>
        <v>| |</v>
      </c>
      <c r="AC27" s="85">
        <f>SUMIF(AH4,"&gt;1",V11)+SUMIF(AH4,"&gt;19",V11)+SUMIF(AH4,"&gt;37",V11)+SUMIF(AH4,"&gt;55",V11)-SUMIF(AH4,"&lt;-16",V11)-SUMIF(AH4,"&lt;-34",V11)-SUMIF(AH4,"&lt;-52",V11)-SUMIF(AH4,"&lt;-70",V11)</f>
        <v>1</v>
      </c>
      <c r="AD27" s="132" t="str">
        <f t="shared" si="7"/>
        <v>|</v>
      </c>
      <c r="AE27" s="177"/>
      <c r="AF27" s="178"/>
      <c r="AG27" s="179"/>
      <c r="AH27" s="180"/>
      <c r="AI27" s="177"/>
      <c r="AJ27" s="181"/>
      <c r="AK27" s="182"/>
      <c r="AL27" s="183"/>
      <c r="AM27" s="181"/>
      <c r="AN27" s="59"/>
    </row>
    <row r="28" spans="2:40" ht="15.75" customHeight="1">
      <c r="B28" s="144">
        <v>13</v>
      </c>
      <c r="C28" s="269">
        <v>279</v>
      </c>
      <c r="D28" s="287">
        <v>171</v>
      </c>
      <c r="E28" s="121">
        <v>12</v>
      </c>
      <c r="F28" s="268">
        <v>4</v>
      </c>
      <c r="G28" s="52">
        <f>SUMIF(M4,"&gt;11",B11)+SUMIF(M4,"&gt;29",B11)+SUMIF(M4,"&gt;47",B11)+SUMIF(M4,"&gt;65",B11)-SUMIF(M4,"&lt;-6",B11)-SUMIF(M4,"&lt;-24",B11)-SUMIF(M4,"&lt;-42",B11)-SUMIF(M4,"&lt;-60",B11)</f>
        <v>1</v>
      </c>
      <c r="H28" s="268" t="str">
        <f t="shared" si="4"/>
        <v>|</v>
      </c>
      <c r="I28" s="79">
        <f>SUMIF(N4,"&gt;11",B11)+SUMIF(N4,"&gt;29",B11)+SUMIF(N4,"&gt;47",B11)+SUMIF(N4,"&gt;65",B11)-SUMIF(N4,"&lt;-6",B11)-SUMIF(N4,"&lt;-24",B11)-SUMIF(N4,"&lt;-42",B11)-SUMIF(N4,"&lt;-60",B11)</f>
        <v>1</v>
      </c>
      <c r="J28" s="123" t="str">
        <f t="shared" si="5"/>
        <v>|</v>
      </c>
      <c r="K28" s="161"/>
      <c r="L28" s="165"/>
      <c r="M28" s="163"/>
      <c r="N28" s="164"/>
      <c r="O28" s="161"/>
      <c r="P28" s="165"/>
      <c r="Q28" s="166"/>
      <c r="R28" s="167"/>
      <c r="S28" s="165"/>
      <c r="T28" s="248"/>
      <c r="U28" s="249"/>
      <c r="V28" s="144">
        <v>13</v>
      </c>
      <c r="W28" s="269">
        <v>279</v>
      </c>
      <c r="X28" s="287">
        <v>171</v>
      </c>
      <c r="Y28" s="121">
        <v>12</v>
      </c>
      <c r="Z28" s="268">
        <v>4</v>
      </c>
      <c r="AA28" s="52">
        <f>SUMIF(AG4,"&gt;11",V11)+SUMIF(AG4,"&gt;29",V11)+SUMIF(AG4,"&gt;47",V11)+SUMIF(AG4,"&gt;65",V11)-SUMIF(AG4,"&lt;-6",V11)-SUMIF(AG4,"&lt;-24",V11)-SUMIF(AG4,"&lt;-42",V11)-SUMIF(AG4,"&lt;-60",V11)</f>
        <v>1</v>
      </c>
      <c r="AB28" s="268" t="str">
        <f t="shared" si="6"/>
        <v>|</v>
      </c>
      <c r="AC28" s="79">
        <f>SUMIF(AH4,"&gt;11",V11)+SUMIF(AH4,"&gt;29",V11)+SUMIF(AH4,"&gt;47",V11)+SUMIF(AH4,"&gt;65",V11)-SUMIF(AH4,"&lt;-6",V11)-SUMIF(AH4,"&lt;-24",V11)-SUMIF(AH4,"&lt;-42",V11)-SUMIF(AH4,"&lt;-60",V11)</f>
        <v>1</v>
      </c>
      <c r="AD28" s="123" t="str">
        <f t="shared" si="7"/>
        <v>|</v>
      </c>
      <c r="AE28" s="161"/>
      <c r="AF28" s="165"/>
      <c r="AG28" s="163"/>
      <c r="AH28" s="164"/>
      <c r="AI28" s="161"/>
      <c r="AJ28" s="165"/>
      <c r="AK28" s="166"/>
      <c r="AL28" s="167"/>
      <c r="AM28" s="165"/>
      <c r="AN28" s="59"/>
    </row>
    <row r="29" spans="2:40" ht="15.75" customHeight="1">
      <c r="B29" s="205">
        <v>14</v>
      </c>
      <c r="C29" s="147">
        <v>271</v>
      </c>
      <c r="D29" s="288">
        <v>166</v>
      </c>
      <c r="E29" s="263">
        <v>10</v>
      </c>
      <c r="F29" s="131">
        <v>4</v>
      </c>
      <c r="G29" s="53">
        <f>SUMIF(M4,"&gt;9",B11)+SUMIF(M4,"&gt;27",B11)+SUMIF(M4,"&gt;45",B11)+SUMIF(M4,"&gt;63",B11)-SUMIF(M4,"&lt;-8",B11)-SUMIF(M4,"&lt;-26",B11)-SUMIF(M4,"&lt;-44",B11)-SUMIF(M4,"&lt;-62",B11)</f>
        <v>1</v>
      </c>
      <c r="H29" s="266" t="str">
        <f t="shared" si="4"/>
        <v>|</v>
      </c>
      <c r="I29" s="86">
        <f>SUMIF(N4,"&gt;9",B11)+SUMIF(N4,"&gt;27",B11)+SUMIF(N4,"&gt;45",B11)+SUMIF(N4,"&gt;63",B11)-SUMIF(N4,"&lt;-8",B11)-SUMIF(N4,"&lt;-26",B11)-SUMIF(N4,"&lt;-44",B11)-SUMIF(N4,"&lt;-62",B11)</f>
        <v>1</v>
      </c>
      <c r="J29" s="127" t="str">
        <f t="shared" si="5"/>
        <v>|</v>
      </c>
      <c r="K29" s="169"/>
      <c r="L29" s="173"/>
      <c r="M29" s="171"/>
      <c r="N29" s="172"/>
      <c r="O29" s="169"/>
      <c r="P29" s="173"/>
      <c r="Q29" s="174"/>
      <c r="R29" s="175"/>
      <c r="S29" s="173"/>
      <c r="T29" s="248"/>
      <c r="U29" s="249"/>
      <c r="V29" s="205">
        <v>14</v>
      </c>
      <c r="W29" s="147">
        <v>271</v>
      </c>
      <c r="X29" s="288">
        <v>166</v>
      </c>
      <c r="Y29" s="263">
        <v>10</v>
      </c>
      <c r="Z29" s="131">
        <v>4</v>
      </c>
      <c r="AA29" s="53">
        <f>SUMIF(AG4,"&gt;9",V11)+SUMIF(AG4,"&gt;27",V11)+SUMIF(AG4,"&gt;45",V11)+SUMIF(AG4,"&gt;63",V11)-SUMIF(AG4,"&lt;-8",V11)-SUMIF(AG4,"&lt;-26",V11)-SUMIF(AG4,"&lt;-44",V11)-SUMIF(AG4,"&lt;-62",V11)</f>
        <v>1</v>
      </c>
      <c r="AB29" s="266" t="str">
        <f t="shared" si="6"/>
        <v>|</v>
      </c>
      <c r="AC29" s="86">
        <f>SUMIF(AH4,"&gt;9",V11)+SUMIF(AH4,"&gt;27",V11)+SUMIF(AH4,"&gt;45",V11)+SUMIF(AH4,"&gt;63",V11)-SUMIF(AH4,"&lt;-8",V11)-SUMIF(AH4,"&lt;-26",V11)-SUMIF(AH4,"&lt;-44",V11)-SUMIF(AH4,"&lt;-62",V11)</f>
        <v>1</v>
      </c>
      <c r="AD29" s="127" t="str">
        <f t="shared" si="7"/>
        <v>|</v>
      </c>
      <c r="AE29" s="169"/>
      <c r="AF29" s="173"/>
      <c r="AG29" s="171"/>
      <c r="AH29" s="172"/>
      <c r="AI29" s="169"/>
      <c r="AJ29" s="173"/>
      <c r="AK29" s="174"/>
      <c r="AL29" s="175"/>
      <c r="AM29" s="173"/>
      <c r="AN29" s="59"/>
    </row>
    <row r="30" spans="2:40" ht="15.75" customHeight="1">
      <c r="B30" s="207">
        <v>15</v>
      </c>
      <c r="C30" s="270">
        <v>90</v>
      </c>
      <c r="D30" s="286">
        <v>79</v>
      </c>
      <c r="E30" s="143">
        <v>18</v>
      </c>
      <c r="F30" s="267">
        <v>3</v>
      </c>
      <c r="G30" s="51">
        <f>SUMIF(M4,"&gt;17",B11)+SUMIF(M4,"&gt;35",B11)+SUMIF(M4,"&gt;53",B11)+SUMIF(M4,"&gt;71",B11)-SUMIF(M4,"&lt;-0",B11)-SUMIF(M4,"&lt;-18",B11)-SUMIF(M4,"&lt;-36",B11)-SUMIF(M4,"&lt;-54",B11)</f>
        <v>1</v>
      </c>
      <c r="H30" s="131" t="str">
        <f t="shared" si="4"/>
        <v>|</v>
      </c>
      <c r="I30" s="85">
        <f>SUMIF(N4,"&gt;17",B11)+SUMIF(N4,"&gt;35",B11)+SUMIF(N4,"&gt;53",B11)+SUMIF(N4,"&gt;71",B11)-SUMIF(N4,"&lt;-0",B11)-SUMIF(N4,"&lt;-18",B11)-SUMIF(N4,"&lt;-36",B11)-SUMIF(N4,"&lt;-54",B11)</f>
        <v>0</v>
      </c>
      <c r="J30" s="132">
        <f t="shared" si="5"/>
      </c>
      <c r="K30" s="177"/>
      <c r="L30" s="181"/>
      <c r="M30" s="179"/>
      <c r="N30" s="180"/>
      <c r="O30" s="177"/>
      <c r="P30" s="181"/>
      <c r="Q30" s="182"/>
      <c r="R30" s="183"/>
      <c r="S30" s="181"/>
      <c r="T30" s="248"/>
      <c r="U30" s="249"/>
      <c r="V30" s="207">
        <v>15</v>
      </c>
      <c r="W30" s="270">
        <v>90</v>
      </c>
      <c r="X30" s="286">
        <v>79</v>
      </c>
      <c r="Y30" s="143">
        <v>18</v>
      </c>
      <c r="Z30" s="267">
        <v>3</v>
      </c>
      <c r="AA30" s="51">
        <f>SUMIF(AG4,"&gt;17",V11)+SUMIF(AG4,"&gt;35",V11)+SUMIF(AG4,"&gt;53",V11)+SUMIF(AG4,"&gt;71",V11)-SUMIF(AG4,"&lt;-0",V11)-SUMIF(AG4,"&lt;-18",V11)-SUMIF(AG4,"&lt;-36",V11)-SUMIF(AG4,"&lt;-54",V11)</f>
        <v>1</v>
      </c>
      <c r="AB30" s="131" t="str">
        <f t="shared" si="6"/>
        <v>|</v>
      </c>
      <c r="AC30" s="85">
        <f>SUMIF(AH4,"&gt;17",V11)+SUMIF(AH4,"&gt;35",V11)+SUMIF(AH4,"&gt;53",V11)+SUMIF(AH4,"&gt;71",V11)-SUMIF(AH4,"&lt;-0",V11)-SUMIF(AH4,"&lt;-18",V11)-SUMIF(AH4,"&lt;-36",V11)-SUMIF(AH4,"&lt;-54",V11)</f>
        <v>0</v>
      </c>
      <c r="AD30" s="132">
        <f t="shared" si="7"/>
      </c>
      <c r="AE30" s="177"/>
      <c r="AF30" s="181"/>
      <c r="AG30" s="179"/>
      <c r="AH30" s="180"/>
      <c r="AI30" s="177"/>
      <c r="AJ30" s="181"/>
      <c r="AK30" s="182"/>
      <c r="AL30" s="183"/>
      <c r="AM30" s="181"/>
      <c r="AN30" s="59"/>
    </row>
    <row r="31" spans="2:40" ht="15.75" customHeight="1">
      <c r="B31" s="144">
        <v>16</v>
      </c>
      <c r="C31" s="269">
        <v>434</v>
      </c>
      <c r="D31" s="287">
        <v>370</v>
      </c>
      <c r="E31" s="121">
        <v>4</v>
      </c>
      <c r="F31" s="268">
        <v>5</v>
      </c>
      <c r="G31" s="52">
        <f>SUMIF(M4,"&gt;3",B11)+SUMIF(M4,"&gt;21",B11)+SUMIF(M4,"&gt;39",B11)+SUMIF(M4,"&gt;57",B11)-SUMIF(M4,"&lt;-14",B11)-SUMIF(M4,"&lt;-32",B11)-SUMIF(M4,"&lt;-50",B11)-SUMIF(M4,"&lt;-68",B11)</f>
        <v>2</v>
      </c>
      <c r="H31" s="268" t="str">
        <f t="shared" si="4"/>
        <v>| |</v>
      </c>
      <c r="I31" s="79">
        <f>SUMIF(N4,"&gt;3",B11)+SUMIF(N4,"&gt;21",B11)+SUMIF(N4,"&gt;39",B11)+SUMIF(N4,"&gt;57",B11)-SUMIF(N4,"&lt;-14",B11)-SUMIF(N4,"&lt;-32",B11)-SUMIF(N4,"&lt;-50",B11)-SUMIF(N4,"&lt;-68",B11)</f>
        <v>1</v>
      </c>
      <c r="J31" s="123" t="str">
        <f t="shared" si="5"/>
        <v>|</v>
      </c>
      <c r="K31" s="161"/>
      <c r="L31" s="165"/>
      <c r="M31" s="163"/>
      <c r="N31" s="164"/>
      <c r="O31" s="161"/>
      <c r="P31" s="165"/>
      <c r="Q31" s="166"/>
      <c r="R31" s="167"/>
      <c r="S31" s="165"/>
      <c r="T31" s="248"/>
      <c r="U31" s="249"/>
      <c r="V31" s="144">
        <v>16</v>
      </c>
      <c r="W31" s="269">
        <v>434</v>
      </c>
      <c r="X31" s="287">
        <v>370</v>
      </c>
      <c r="Y31" s="121">
        <v>4</v>
      </c>
      <c r="Z31" s="268">
        <v>5</v>
      </c>
      <c r="AA31" s="52">
        <f>SUMIF(AG4,"&gt;3",V11)+SUMIF(AG4,"&gt;21",V11)+SUMIF(AG4,"&gt;39",V11)+SUMIF(AG4,"&gt;57",V11)-SUMIF(AG4,"&lt;-14",V11)-SUMIF(AG4,"&lt;-32",V11)-SUMIF(AG4,"&lt;-50",V11)-SUMIF(AG4,"&lt;-68",V11)</f>
        <v>2</v>
      </c>
      <c r="AB31" s="268" t="str">
        <f t="shared" si="6"/>
        <v>| |</v>
      </c>
      <c r="AC31" s="79">
        <f>SUMIF(AH4,"&gt;3",V11)+SUMIF(AH4,"&gt;21",V11)+SUMIF(AH4,"&gt;39",V11)+SUMIF(AH4,"&gt;57",V11)-SUMIF(AH4,"&lt;-14",V11)-SUMIF(AH4,"&lt;-32",V11)-SUMIF(AH4,"&lt;-50",V11)-SUMIF(AH4,"&lt;-68",V11)</f>
        <v>1</v>
      </c>
      <c r="AD31" s="123" t="str">
        <f t="shared" si="7"/>
        <v>|</v>
      </c>
      <c r="AE31" s="161"/>
      <c r="AF31" s="165"/>
      <c r="AG31" s="163"/>
      <c r="AH31" s="164"/>
      <c r="AI31" s="161"/>
      <c r="AJ31" s="165"/>
      <c r="AK31" s="166"/>
      <c r="AL31" s="167"/>
      <c r="AM31" s="165"/>
      <c r="AN31" s="59"/>
    </row>
    <row r="32" spans="2:40" ht="15.75" customHeight="1">
      <c r="B32" s="205">
        <v>17</v>
      </c>
      <c r="C32" s="147">
        <v>250</v>
      </c>
      <c r="D32" s="288">
        <v>184</v>
      </c>
      <c r="E32" s="263">
        <v>8</v>
      </c>
      <c r="F32" s="131">
        <v>4</v>
      </c>
      <c r="G32" s="53">
        <f>SUMIF(M4,"&gt;7",B11)+SUMIF(M4,"&gt;25",B11)+SUMIF(M4,"&gt;43",B11)+SUMIF(M4,"&gt;61",B11)-SUMIF(M4,"&lt;-10",B11)-SUMIF(M4,"&lt;-28",B11)-SUMIF(M4,"&lt;-46",B11)-SUMIF(M4,"&lt;-64",B11)</f>
        <v>1</v>
      </c>
      <c r="H32" s="266" t="str">
        <f t="shared" si="4"/>
        <v>|</v>
      </c>
      <c r="I32" s="86">
        <f>SUMIF(N4,"&gt;7",B11)+SUMIF(N4,"&gt;25",B11)+SUMIF(N4,"&gt;43",B11)+SUMIF(N4,"&gt;61",B11)-SUMIF(N4,"&lt;-10",B11)-SUMIF(N4,"&lt;-28",B11)-SUMIF(N4,"&lt;-46",B11)-SUMIF(N4,"&lt;-64",B11)</f>
        <v>1</v>
      </c>
      <c r="J32" s="127" t="str">
        <f t="shared" si="5"/>
        <v>|</v>
      </c>
      <c r="K32" s="169"/>
      <c r="L32" s="173"/>
      <c r="M32" s="171"/>
      <c r="N32" s="172"/>
      <c r="O32" s="169"/>
      <c r="P32" s="173"/>
      <c r="Q32" s="174"/>
      <c r="R32" s="175"/>
      <c r="S32" s="173"/>
      <c r="T32" s="248"/>
      <c r="U32" s="249"/>
      <c r="V32" s="205">
        <v>17</v>
      </c>
      <c r="W32" s="147">
        <v>250</v>
      </c>
      <c r="X32" s="288">
        <v>184</v>
      </c>
      <c r="Y32" s="263">
        <v>8</v>
      </c>
      <c r="Z32" s="131">
        <v>4</v>
      </c>
      <c r="AA32" s="53">
        <f>SUMIF(AG4,"&gt;7",V11)+SUMIF(AG4,"&gt;25",V11)+SUMIF(AG4,"&gt;43",V11)+SUMIF(AG4,"&gt;61",V11)-SUMIF(AG4,"&lt;-10",V11)-SUMIF(AG4,"&lt;-28",V11)-SUMIF(AG4,"&lt;-46",V11)-SUMIF(AG4,"&lt;-64",V11)</f>
        <v>1</v>
      </c>
      <c r="AB32" s="266" t="str">
        <f t="shared" si="6"/>
        <v>|</v>
      </c>
      <c r="AC32" s="86">
        <f>SUMIF(AH4,"&gt;7",V11)+SUMIF(AH4,"&gt;25",V11)+SUMIF(AH4,"&gt;43",V11)+SUMIF(AH4,"&gt;61",V11)-SUMIF(AH4,"&lt;-10",V11)-SUMIF(AH4,"&lt;-28",V11)-SUMIF(AH4,"&lt;-46",V11)-SUMIF(AH4,"&lt;-64",V11)</f>
        <v>1</v>
      </c>
      <c r="AD32" s="127" t="str">
        <f t="shared" si="7"/>
        <v>|</v>
      </c>
      <c r="AE32" s="169"/>
      <c r="AF32" s="173"/>
      <c r="AG32" s="171"/>
      <c r="AH32" s="172"/>
      <c r="AI32" s="169"/>
      <c r="AJ32" s="173"/>
      <c r="AK32" s="174"/>
      <c r="AL32" s="175"/>
      <c r="AM32" s="173"/>
      <c r="AN32" s="59"/>
    </row>
    <row r="33" spans="2:40" ht="15.75" customHeight="1">
      <c r="B33" s="207">
        <v>18</v>
      </c>
      <c r="C33" s="270">
        <v>203</v>
      </c>
      <c r="D33" s="286">
        <v>188</v>
      </c>
      <c r="E33" s="143">
        <v>6</v>
      </c>
      <c r="F33" s="267">
        <v>3</v>
      </c>
      <c r="G33" s="51">
        <f>SUMIF(M4,"&gt;5",B11)+SUMIF(M4,"&gt;23",B11)+SUMIF(M4,"&gt;41",B11)+SUMIF(M4,"&gt;59",B11)-SUMIF(M4,"&lt;-12",B11)-SUMIF(M4,"&lt;-30",B11)-SUMIF(M4,"&lt;-48",B11)-SUMIF(M4,"&lt;-66",B11)</f>
        <v>1</v>
      </c>
      <c r="H33" s="131" t="str">
        <f t="shared" si="4"/>
        <v>|</v>
      </c>
      <c r="I33" s="85">
        <f>SUMIF(N4,"&gt;5",B11)+SUMIF(N4,"&gt;23",B11)+SUMIF(N4,"&gt;41",B11)+SUMIF(N4,"&gt;59",B11)-SUMIF(N4,"&lt;-12",B11)-SUMIF(N4,"&lt;-30",B11)-SUMIF(N4,"&lt;-48",B11)-SUMIF(N4,"&lt;-66",B11)</f>
        <v>1</v>
      </c>
      <c r="J33" s="132" t="str">
        <f t="shared" si="5"/>
        <v>|</v>
      </c>
      <c r="K33" s="177"/>
      <c r="L33" s="181"/>
      <c r="M33" s="179"/>
      <c r="N33" s="180"/>
      <c r="O33" s="262"/>
      <c r="P33" s="186"/>
      <c r="Q33" s="187"/>
      <c r="R33" s="264"/>
      <c r="S33" s="186"/>
      <c r="T33" s="248"/>
      <c r="U33" s="249"/>
      <c r="V33" s="207">
        <v>18</v>
      </c>
      <c r="W33" s="270">
        <v>203</v>
      </c>
      <c r="X33" s="286">
        <v>188</v>
      </c>
      <c r="Y33" s="143">
        <v>6</v>
      </c>
      <c r="Z33" s="267">
        <v>3</v>
      </c>
      <c r="AA33" s="51">
        <f>SUMIF(AG4,"&gt;5",V11)+SUMIF(AG4,"&gt;23",V11)+SUMIF(AG4,"&gt;41",V11)+SUMIF(AG4,"&gt;59",V11)-SUMIF(AG4,"&lt;-12",V11)-SUMIF(AG4,"&lt;-30",V11)-SUMIF(AG4,"&lt;-48",V11)-SUMIF(AG4,"&lt;-66",V11)</f>
        <v>1</v>
      </c>
      <c r="AB33" s="131" t="str">
        <f t="shared" si="6"/>
        <v>|</v>
      </c>
      <c r="AC33" s="85">
        <f>SUMIF(AH4,"&gt;5",V11)+SUMIF(AH4,"&gt;23",V11)+SUMIF(AH4,"&gt;41",V11)+SUMIF(AH4,"&gt;59",V11)-SUMIF(AH4,"&lt;-12",V11)-SUMIF(AH4,"&lt;-30",V11)-SUMIF(AH4,"&lt;-48",V11)-SUMIF(AH4,"&lt;-66",V11)</f>
        <v>1</v>
      </c>
      <c r="AD33" s="132" t="str">
        <f t="shared" si="7"/>
        <v>|</v>
      </c>
      <c r="AE33" s="177"/>
      <c r="AF33" s="181"/>
      <c r="AG33" s="179"/>
      <c r="AH33" s="180"/>
      <c r="AI33" s="185"/>
      <c r="AJ33" s="186"/>
      <c r="AK33" s="187"/>
      <c r="AL33" s="188"/>
      <c r="AM33" s="186"/>
      <c r="AN33" s="59"/>
    </row>
    <row r="34" spans="2:40" ht="15.75" customHeight="1">
      <c r="B34" s="119" t="s">
        <v>11</v>
      </c>
      <c r="C34" s="120">
        <f>SUM(C25:C33)</f>
        <v>2188</v>
      </c>
      <c r="D34" s="280">
        <f>SUM(D25:D33)</f>
        <v>1764</v>
      </c>
      <c r="E34" s="121" t="s">
        <v>11</v>
      </c>
      <c r="F34" s="122">
        <f>SUM(F25:F33)</f>
        <v>34</v>
      </c>
      <c r="G34" s="52">
        <f>SUM(G25:G33)</f>
        <v>11</v>
      </c>
      <c r="H34" s="52">
        <f>G34</f>
        <v>11</v>
      </c>
      <c r="I34" s="123">
        <f>SUM(I25:I33)</f>
        <v>8</v>
      </c>
      <c r="J34" s="148">
        <f>I34</f>
        <v>8</v>
      </c>
      <c r="K34" s="167"/>
      <c r="L34" s="165"/>
      <c r="M34" s="163"/>
      <c r="N34" s="164"/>
      <c r="O34" s="161"/>
      <c r="P34" s="165"/>
      <c r="Q34" s="211"/>
      <c r="R34" s="161"/>
      <c r="S34" s="165"/>
      <c r="T34" s="248"/>
      <c r="U34" s="249"/>
      <c r="V34" s="119" t="s">
        <v>11</v>
      </c>
      <c r="W34" s="120">
        <f>SUM(W25:W33)</f>
        <v>2188</v>
      </c>
      <c r="X34" s="280">
        <f>SUM(X25:X33)</f>
        <v>1764</v>
      </c>
      <c r="Y34" s="121" t="s">
        <v>11</v>
      </c>
      <c r="Z34" s="122">
        <f>SUM(Z25:Z33)</f>
        <v>34</v>
      </c>
      <c r="AA34" s="52">
        <f>SUM(AA25:AA33)</f>
        <v>11</v>
      </c>
      <c r="AB34" s="52">
        <f>AA34</f>
        <v>11</v>
      </c>
      <c r="AC34" s="123">
        <f>SUM(AC25:AC33)</f>
        <v>8</v>
      </c>
      <c r="AD34" s="148">
        <f>AC34</f>
        <v>8</v>
      </c>
      <c r="AE34" s="167"/>
      <c r="AF34" s="165"/>
      <c r="AG34" s="163"/>
      <c r="AH34" s="164"/>
      <c r="AI34" s="161"/>
      <c r="AJ34" s="165"/>
      <c r="AK34" s="211"/>
      <c r="AL34" s="161"/>
      <c r="AM34" s="165"/>
      <c r="AN34" s="59"/>
    </row>
    <row r="35" spans="2:40" ht="15.75" customHeight="1">
      <c r="B35" s="128" t="s">
        <v>4</v>
      </c>
      <c r="C35" s="129">
        <f>SUM(C20)</f>
        <v>2491</v>
      </c>
      <c r="D35" s="282">
        <f>SUM(D20)</f>
        <v>2188</v>
      </c>
      <c r="E35" s="130" t="s">
        <v>4</v>
      </c>
      <c r="F35" s="131">
        <f>SUM(F20)</f>
        <v>35</v>
      </c>
      <c r="G35" s="53">
        <f>SUM(G20)</f>
        <v>12</v>
      </c>
      <c r="H35" s="76">
        <f>G35</f>
        <v>12</v>
      </c>
      <c r="I35" s="132">
        <f>SUM(I20)</f>
        <v>9</v>
      </c>
      <c r="J35" s="149">
        <f>I35</f>
        <v>9</v>
      </c>
      <c r="K35" s="213"/>
      <c r="L35" s="214"/>
      <c r="M35" s="179"/>
      <c r="N35" s="180"/>
      <c r="O35" s="213"/>
      <c r="P35" s="215"/>
      <c r="Q35" s="182"/>
      <c r="R35" s="213"/>
      <c r="S35" s="215"/>
      <c r="T35" s="248"/>
      <c r="U35" s="249"/>
      <c r="V35" s="128" t="s">
        <v>4</v>
      </c>
      <c r="W35" s="129">
        <f>SUM(W20)</f>
        <v>2491</v>
      </c>
      <c r="X35" s="282">
        <f>SUM(X20)</f>
        <v>2188</v>
      </c>
      <c r="Y35" s="130" t="s">
        <v>4</v>
      </c>
      <c r="Z35" s="131">
        <f>SUM(Z20)</f>
        <v>35</v>
      </c>
      <c r="AA35" s="53">
        <f>SUM(AA20)</f>
        <v>12</v>
      </c>
      <c r="AB35" s="76">
        <f>AA35</f>
        <v>12</v>
      </c>
      <c r="AC35" s="132">
        <f>SUM(AC20)</f>
        <v>9</v>
      </c>
      <c r="AD35" s="149">
        <f>AC35</f>
        <v>9</v>
      </c>
      <c r="AE35" s="213"/>
      <c r="AF35" s="214"/>
      <c r="AG35" s="179"/>
      <c r="AH35" s="180"/>
      <c r="AI35" s="213"/>
      <c r="AJ35" s="215"/>
      <c r="AK35" s="182"/>
      <c r="AL35" s="213"/>
      <c r="AM35" s="215"/>
      <c r="AN35" s="59"/>
    </row>
    <row r="36" spans="2:40" ht="20.25" customHeight="1">
      <c r="B36" s="135" t="s">
        <v>12</v>
      </c>
      <c r="C36" s="136">
        <f>SUM(C34+C35)</f>
        <v>4679</v>
      </c>
      <c r="D36" s="284">
        <f>SUM(D34+D35)</f>
        <v>3952</v>
      </c>
      <c r="E36" s="137" t="s">
        <v>12</v>
      </c>
      <c r="F36" s="138">
        <f>SUM(F34+F35)</f>
        <v>69</v>
      </c>
      <c r="G36" s="77">
        <f>SUM(G34+G35)</f>
        <v>23</v>
      </c>
      <c r="H36" s="77">
        <f>G36</f>
        <v>23</v>
      </c>
      <c r="I36" s="150">
        <f>SUM(I34+I35)</f>
        <v>17</v>
      </c>
      <c r="J36" s="289">
        <f>I36</f>
        <v>17</v>
      </c>
      <c r="K36" s="161"/>
      <c r="L36" s="217"/>
      <c r="M36" s="218"/>
      <c r="N36" s="219"/>
      <c r="O36" s="220"/>
      <c r="P36" s="221"/>
      <c r="Q36" s="222"/>
      <c r="R36" s="223"/>
      <c r="S36" s="224"/>
      <c r="T36" s="248"/>
      <c r="U36" s="249"/>
      <c r="V36" s="135" t="s">
        <v>12</v>
      </c>
      <c r="W36" s="136">
        <f>SUM(W34+W35)</f>
        <v>4679</v>
      </c>
      <c r="X36" s="284">
        <f>SUM(X34+X35)</f>
        <v>3952</v>
      </c>
      <c r="Y36" s="137" t="s">
        <v>12</v>
      </c>
      <c r="Z36" s="138">
        <f>SUM(Z34+Z35)</f>
        <v>69</v>
      </c>
      <c r="AA36" s="77">
        <f>SUM(AA34+AA35)</f>
        <v>23</v>
      </c>
      <c r="AB36" s="77">
        <f>AA36</f>
        <v>23</v>
      </c>
      <c r="AC36" s="150">
        <f>SUM(AC34+AC35)</f>
        <v>17</v>
      </c>
      <c r="AD36" s="289">
        <f>AC36</f>
        <v>17</v>
      </c>
      <c r="AE36" s="161"/>
      <c r="AF36" s="217"/>
      <c r="AG36" s="218"/>
      <c r="AH36" s="219"/>
      <c r="AI36" s="220"/>
      <c r="AJ36" s="221"/>
      <c r="AK36" s="222"/>
      <c r="AL36" s="223"/>
      <c r="AM36" s="224"/>
      <c r="AN36" s="59"/>
    </row>
    <row r="37" spans="2:40" ht="20.25" customHeight="1">
      <c r="B37" s="41"/>
      <c r="C37" s="352"/>
      <c r="D37" s="353"/>
      <c r="E37" s="334"/>
      <c r="F37" s="335"/>
      <c r="G37" s="338" t="s">
        <v>30</v>
      </c>
      <c r="H37" s="339"/>
      <c r="I37" s="339"/>
      <c r="J37" s="340"/>
      <c r="K37" s="16"/>
      <c r="L37" s="341"/>
      <c r="M37" s="72"/>
      <c r="N37" s="343"/>
      <c r="O37" s="6"/>
      <c r="P37" s="345"/>
      <c r="Q37" s="346"/>
      <c r="R37" s="6"/>
      <c r="S37" s="347"/>
      <c r="T37" s="59"/>
      <c r="V37" s="41"/>
      <c r="W37" s="352"/>
      <c r="X37" s="353"/>
      <c r="Y37" s="334"/>
      <c r="Z37" s="335"/>
      <c r="AA37" s="338" t="s">
        <v>30</v>
      </c>
      <c r="AB37" s="339"/>
      <c r="AC37" s="339"/>
      <c r="AD37" s="340"/>
      <c r="AE37" s="16"/>
      <c r="AF37" s="341"/>
      <c r="AG37" s="72"/>
      <c r="AH37" s="343"/>
      <c r="AI37" s="6"/>
      <c r="AJ37" s="345"/>
      <c r="AK37" s="346"/>
      <c r="AL37" s="6"/>
      <c r="AM37" s="347"/>
      <c r="AN37" s="59"/>
    </row>
    <row r="38" spans="2:40" ht="20.25" customHeight="1">
      <c r="B38" s="17"/>
      <c r="C38" s="320"/>
      <c r="D38" s="321"/>
      <c r="E38" s="336"/>
      <c r="F38" s="337"/>
      <c r="G38" s="322" t="s">
        <v>31</v>
      </c>
      <c r="H38" s="323"/>
      <c r="I38" s="323"/>
      <c r="J38" s="324"/>
      <c r="K38" s="11"/>
      <c r="L38" s="342"/>
      <c r="M38" s="73"/>
      <c r="N38" s="344"/>
      <c r="O38" s="43"/>
      <c r="P38" s="346"/>
      <c r="Q38" s="346"/>
      <c r="R38" s="43"/>
      <c r="S38" s="348"/>
      <c r="T38" s="59"/>
      <c r="V38" s="17"/>
      <c r="W38" s="320"/>
      <c r="X38" s="321"/>
      <c r="Y38" s="336"/>
      <c r="Z38" s="337"/>
      <c r="AA38" s="322" t="s">
        <v>31</v>
      </c>
      <c r="AB38" s="323"/>
      <c r="AC38" s="323"/>
      <c r="AD38" s="324"/>
      <c r="AE38" s="11"/>
      <c r="AF38" s="342"/>
      <c r="AG38" s="73"/>
      <c r="AH38" s="344"/>
      <c r="AI38" s="43"/>
      <c r="AJ38" s="346"/>
      <c r="AK38" s="346"/>
      <c r="AL38" s="43"/>
      <c r="AM38" s="348"/>
      <c r="AN38" s="59"/>
    </row>
    <row r="39" spans="2:40" ht="20.25" customHeight="1">
      <c r="B39" s="478" t="s">
        <v>22</v>
      </c>
      <c r="C39" s="326"/>
      <c r="D39" s="329" t="s">
        <v>9</v>
      </c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14"/>
      <c r="T39" s="59"/>
      <c r="V39" s="478" t="s">
        <v>22</v>
      </c>
      <c r="W39" s="326"/>
      <c r="X39" s="329" t="s">
        <v>9</v>
      </c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14"/>
      <c r="AN39" s="59"/>
    </row>
    <row r="40" spans="2:40" ht="20.25" customHeight="1">
      <c r="B40" s="327"/>
      <c r="C40" s="328"/>
      <c r="D40" s="331" t="s">
        <v>10</v>
      </c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3"/>
      <c r="T40" s="59"/>
      <c r="V40" s="327"/>
      <c r="W40" s="328"/>
      <c r="X40" s="331" t="s">
        <v>10</v>
      </c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3"/>
      <c r="AN40" s="59"/>
    </row>
    <row r="41" spans="2:41" ht="20.25" customHeight="1">
      <c r="B41" s="316"/>
      <c r="C41" s="317"/>
      <c r="D41" s="318" t="s">
        <v>54</v>
      </c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 t="s">
        <v>62</v>
      </c>
      <c r="S41" s="319"/>
      <c r="T41" s="59"/>
      <c r="V41" s="316"/>
      <c r="W41" s="317"/>
      <c r="X41" s="318" t="s">
        <v>54</v>
      </c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 t="s">
        <v>62</v>
      </c>
      <c r="AM41" s="319"/>
      <c r="AN41" s="59"/>
      <c r="AO41" s="1"/>
    </row>
    <row r="42" spans="1:40" ht="11.25" customHeight="1">
      <c r="A42" s="99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99"/>
      <c r="U42" s="99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99"/>
    </row>
    <row r="43" spans="2:40" ht="15.75" customHeight="1">
      <c r="B43" s="8"/>
      <c r="C43" s="9"/>
      <c r="D43" s="8"/>
      <c r="E43" s="9"/>
      <c r="F43" s="9"/>
      <c r="G43" s="9"/>
      <c r="H43" s="9"/>
      <c r="I43" s="9"/>
      <c r="J43" s="8"/>
      <c r="K43" s="9"/>
      <c r="L43" s="8"/>
      <c r="M43" s="9"/>
      <c r="N43" s="8"/>
      <c r="O43" s="9"/>
      <c r="P43" s="3"/>
      <c r="Q43" s="2"/>
      <c r="R43" s="13"/>
      <c r="S43" s="14"/>
      <c r="T43" s="100"/>
      <c r="V43" s="8"/>
      <c r="W43" s="9"/>
      <c r="X43" s="8"/>
      <c r="Y43" s="9"/>
      <c r="Z43" s="9"/>
      <c r="AA43" s="9"/>
      <c r="AB43" s="9"/>
      <c r="AC43" s="9"/>
      <c r="AD43" s="8"/>
      <c r="AE43" s="9"/>
      <c r="AF43" s="8"/>
      <c r="AG43" s="9"/>
      <c r="AH43" s="8"/>
      <c r="AI43" s="9"/>
      <c r="AJ43" s="3"/>
      <c r="AK43" s="2"/>
      <c r="AL43" s="13"/>
      <c r="AM43" s="14"/>
      <c r="AN43" s="100"/>
    </row>
  </sheetData>
  <sheetProtection/>
  <mergeCells count="128">
    <mergeCell ref="B1:S1"/>
    <mergeCell ref="V1:AM1"/>
    <mergeCell ref="C2:R2"/>
    <mergeCell ref="W2:AL2"/>
    <mergeCell ref="C3:J3"/>
    <mergeCell ref="K3:L3"/>
    <mergeCell ref="M3:N3"/>
    <mergeCell ref="P3:Q3"/>
    <mergeCell ref="W3:AD3"/>
    <mergeCell ref="AE3:AF3"/>
    <mergeCell ref="AL7:AM7"/>
    <mergeCell ref="AG3:AH3"/>
    <mergeCell ref="AJ3:AK3"/>
    <mergeCell ref="B4:C4"/>
    <mergeCell ref="D4:J4"/>
    <mergeCell ref="P4:Q4"/>
    <mergeCell ref="V4:W4"/>
    <mergeCell ref="X4:AD4"/>
    <mergeCell ref="AJ4:AK4"/>
    <mergeCell ref="W5:AD6"/>
    <mergeCell ref="AE5:AF6"/>
    <mergeCell ref="AG5:AJ6"/>
    <mergeCell ref="AK5:AM6"/>
    <mergeCell ref="B5:B6"/>
    <mergeCell ref="C5:J6"/>
    <mergeCell ref="K5:L6"/>
    <mergeCell ref="M5:P6"/>
    <mergeCell ref="Q5:S6"/>
    <mergeCell ref="V5:V6"/>
    <mergeCell ref="D7:E7"/>
    <mergeCell ref="X7:Y7"/>
    <mergeCell ref="C9:C10"/>
    <mergeCell ref="D9:D10"/>
    <mergeCell ref="E9:E10"/>
    <mergeCell ref="F9:F10"/>
    <mergeCell ref="G9:G10"/>
    <mergeCell ref="AI9:AJ9"/>
    <mergeCell ref="H7:J7"/>
    <mergeCell ref="L7:M7"/>
    <mergeCell ref="O7:P7"/>
    <mergeCell ref="R7:S7"/>
    <mergeCell ref="AB7:AD7"/>
    <mergeCell ref="AF7:AG7"/>
    <mergeCell ref="AI7:AJ7"/>
    <mergeCell ref="B8:E8"/>
    <mergeCell ref="V8:Y8"/>
    <mergeCell ref="AK9:AM9"/>
    <mergeCell ref="B21:S21"/>
    <mergeCell ref="V21:AM21"/>
    <mergeCell ref="B22:S22"/>
    <mergeCell ref="V22:AM22"/>
    <mergeCell ref="AA9:AA10"/>
    <mergeCell ref="AB9:AB10"/>
    <mergeCell ref="AC9:AC10"/>
    <mergeCell ref="AD9:AD10"/>
    <mergeCell ref="AE9:AF9"/>
    <mergeCell ref="AG9:AH9"/>
    <mergeCell ref="Q9:S9"/>
    <mergeCell ref="V9:V10"/>
    <mergeCell ref="W9:W10"/>
    <mergeCell ref="X9:X10"/>
    <mergeCell ref="Y9:Y10"/>
    <mergeCell ref="Z9:Z10"/>
    <mergeCell ref="H9:H10"/>
    <mergeCell ref="I9:I10"/>
    <mergeCell ref="J9:J10"/>
    <mergeCell ref="K9:L9"/>
    <mergeCell ref="M9:N9"/>
    <mergeCell ref="O9:P9"/>
    <mergeCell ref="B9:B10"/>
    <mergeCell ref="J23:J24"/>
    <mergeCell ref="K23:L23"/>
    <mergeCell ref="M23:N23"/>
    <mergeCell ref="O23:P23"/>
    <mergeCell ref="B23:B24"/>
    <mergeCell ref="C23:C24"/>
    <mergeCell ref="D23:D24"/>
    <mergeCell ref="E23:E24"/>
    <mergeCell ref="F23:F24"/>
    <mergeCell ref="G23:G24"/>
    <mergeCell ref="AI23:AJ23"/>
    <mergeCell ref="AK23:AM23"/>
    <mergeCell ref="C37:D37"/>
    <mergeCell ref="E37:F38"/>
    <mergeCell ref="G37:J37"/>
    <mergeCell ref="L37:L38"/>
    <mergeCell ref="N37:N38"/>
    <mergeCell ref="P37:Q38"/>
    <mergeCell ref="S37:S38"/>
    <mergeCell ref="W37:X37"/>
    <mergeCell ref="AA23:AA24"/>
    <mergeCell ref="AB23:AB24"/>
    <mergeCell ref="AC23:AC24"/>
    <mergeCell ref="AD23:AD24"/>
    <mergeCell ref="AE23:AF23"/>
    <mergeCell ref="AG23:AH23"/>
    <mergeCell ref="Q23:S23"/>
    <mergeCell ref="V23:V24"/>
    <mergeCell ref="W23:W24"/>
    <mergeCell ref="X23:X24"/>
    <mergeCell ref="Y23:Y24"/>
    <mergeCell ref="Z23:Z24"/>
    <mergeCell ref="H23:H24"/>
    <mergeCell ref="I23:I24"/>
    <mergeCell ref="B42:S42"/>
    <mergeCell ref="V42:AM42"/>
    <mergeCell ref="B41:C41"/>
    <mergeCell ref="D41:Q41"/>
    <mergeCell ref="R41:S41"/>
    <mergeCell ref="V41:W41"/>
    <mergeCell ref="X41:AK41"/>
    <mergeCell ref="AL41:AM41"/>
    <mergeCell ref="C38:D38"/>
    <mergeCell ref="G38:J38"/>
    <mergeCell ref="W38:X38"/>
    <mergeCell ref="AA38:AD38"/>
    <mergeCell ref="B39:C40"/>
    <mergeCell ref="D39:S39"/>
    <mergeCell ref="V39:W40"/>
    <mergeCell ref="X39:AM39"/>
    <mergeCell ref="D40:S40"/>
    <mergeCell ref="X40:AM40"/>
    <mergeCell ref="Y37:Z38"/>
    <mergeCell ref="AA37:AD37"/>
    <mergeCell ref="AF37:AF38"/>
    <mergeCell ref="AH37:AH38"/>
    <mergeCell ref="AJ37:AK38"/>
    <mergeCell ref="AM37:AM38"/>
  </mergeCells>
  <printOptions horizontalCentered="1" verticalCentered="1"/>
  <pageMargins left="0.06" right="0" top="0" bottom="0" header="0" footer="0"/>
  <pageSetup horizontalDpi="300" verticalDpi="300" orientation="landscape" paperSize="9" scale="82" r:id="rId2"/>
  <headerFooter alignWithMargins="0">
    <evenHeader>&amp;C&amp;"arial,Bold"&amp;10&amp;K3E8430Nokia Internal Use Only</evenHeader>
    <evenFooter>&amp;C&amp;"arial,Bold"&amp;10&amp;K3E8430Nokia Internal Use Only</evenFooter>
    <firstHeader>&amp;C&amp;"arial,Bold"&amp;10&amp;K3E8430Nokia Internal Use Only</firstHeader>
    <firstFooter>&amp;C&amp;"arial,Bold"&amp;10&amp;K3E8430Nokia Internal Use Only</first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FFCC"/>
  </sheetPr>
  <dimension ref="A1:AO43"/>
  <sheetViews>
    <sheetView tabSelected="1" zoomScale="67" zoomScaleNormal="67" zoomScalePageLayoutView="0" workbookViewId="0" topLeftCell="A1">
      <selection activeCell="AQ18" sqref="AQ18"/>
    </sheetView>
  </sheetViews>
  <sheetFormatPr defaultColWidth="9.140625" defaultRowHeight="12.75"/>
  <cols>
    <col min="1" max="1" width="2.140625" style="0" customWidth="1"/>
    <col min="2" max="6" width="5.28125" style="0" customWidth="1"/>
    <col min="7" max="7" width="5.28125" style="0" hidden="1" customWidth="1"/>
    <col min="8" max="8" width="5.28125" style="0" customWidth="1"/>
    <col min="9" max="9" width="5.28125" style="0" hidden="1" customWidth="1"/>
    <col min="10" max="19" width="5.28125" style="0" customWidth="1"/>
    <col min="20" max="21" width="2.140625" style="0" customWidth="1"/>
    <col min="22" max="26" width="5.28125" style="0" customWidth="1"/>
    <col min="27" max="27" width="5.28125" style="0" hidden="1" customWidth="1"/>
    <col min="28" max="28" width="5.28125" style="0" customWidth="1"/>
    <col min="29" max="29" width="5.28125" style="0" hidden="1" customWidth="1"/>
    <col min="30" max="39" width="5.28125" style="0" customWidth="1"/>
    <col min="40" max="40" width="2.140625" style="0" customWidth="1"/>
  </cols>
  <sheetData>
    <row r="1" spans="1:40" ht="11.25" customHeight="1">
      <c r="A1" s="93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93"/>
      <c r="U1" s="93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93"/>
    </row>
    <row r="2" spans="2:40" ht="20.25" customHeight="1">
      <c r="B2" s="159">
        <v>2017</v>
      </c>
      <c r="C2" s="449" t="s">
        <v>27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12"/>
      <c r="T2" s="59"/>
      <c r="V2" s="159">
        <v>2017</v>
      </c>
      <c r="W2" s="449" t="s">
        <v>27</v>
      </c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12"/>
      <c r="AN2" s="59"/>
    </row>
    <row r="3" spans="2:40" ht="20.25" customHeight="1">
      <c r="B3" s="23" t="s">
        <v>32</v>
      </c>
      <c r="C3" s="450" t="s">
        <v>47</v>
      </c>
      <c r="D3" s="450"/>
      <c r="E3" s="450"/>
      <c r="F3" s="450"/>
      <c r="G3" s="450"/>
      <c r="H3" s="450"/>
      <c r="I3" s="450"/>
      <c r="J3" s="451"/>
      <c r="K3" s="452" t="s">
        <v>28</v>
      </c>
      <c r="L3" s="453"/>
      <c r="M3" s="452" t="s">
        <v>29</v>
      </c>
      <c r="N3" s="479"/>
      <c r="O3" s="24" t="s">
        <v>26</v>
      </c>
      <c r="P3" s="455"/>
      <c r="Q3" s="456"/>
      <c r="R3" s="25"/>
      <c r="S3" s="26"/>
      <c r="T3" s="59"/>
      <c r="V3" s="23" t="s">
        <v>32</v>
      </c>
      <c r="W3" s="450" t="s">
        <v>47</v>
      </c>
      <c r="X3" s="450"/>
      <c r="Y3" s="450"/>
      <c r="Z3" s="450"/>
      <c r="AA3" s="450"/>
      <c r="AB3" s="450"/>
      <c r="AC3" s="450"/>
      <c r="AD3" s="451"/>
      <c r="AE3" s="452" t="s">
        <v>28</v>
      </c>
      <c r="AF3" s="453"/>
      <c r="AG3" s="452" t="s">
        <v>29</v>
      </c>
      <c r="AH3" s="479"/>
      <c r="AI3" s="24" t="s">
        <v>26</v>
      </c>
      <c r="AJ3" s="455"/>
      <c r="AK3" s="456"/>
      <c r="AL3" s="25"/>
      <c r="AM3" s="26"/>
      <c r="AN3" s="59"/>
    </row>
    <row r="4" spans="2:40" ht="20.25" customHeight="1">
      <c r="B4" s="424" t="s">
        <v>37</v>
      </c>
      <c r="C4" s="425"/>
      <c r="D4" s="426" t="s">
        <v>38</v>
      </c>
      <c r="E4" s="425"/>
      <c r="F4" s="425"/>
      <c r="G4" s="425"/>
      <c r="H4" s="425"/>
      <c r="I4" s="425"/>
      <c r="J4" s="475"/>
      <c r="K4" s="429">
        <v>22.5</v>
      </c>
      <c r="L4" s="491"/>
      <c r="M4" s="78">
        <f>ROUND(VLOOKUP(K4,'db'!$A$3:$E$424,2,FALSE)*1/1,0)</f>
        <v>18</v>
      </c>
      <c r="N4" s="285">
        <f>ROUND(VLOOKUP(K4,'db'!$A$3:$E$424,3,FALSE)*1/1,0)</f>
        <v>13</v>
      </c>
      <c r="O4" s="27" t="s">
        <v>25</v>
      </c>
      <c r="P4" s="431"/>
      <c r="Q4" s="425"/>
      <c r="R4" s="28"/>
      <c r="S4" s="29"/>
      <c r="T4" s="59"/>
      <c r="V4" s="424" t="s">
        <v>37</v>
      </c>
      <c r="W4" s="425"/>
      <c r="X4" s="426" t="s">
        <v>38</v>
      </c>
      <c r="Y4" s="425"/>
      <c r="Z4" s="425"/>
      <c r="AA4" s="425"/>
      <c r="AB4" s="425"/>
      <c r="AC4" s="425"/>
      <c r="AD4" s="475"/>
      <c r="AE4" s="429">
        <v>22.5</v>
      </c>
      <c r="AF4" s="491"/>
      <c r="AG4" s="78">
        <f>ROUND(VLOOKUP(AE4,'db'!$A$3:$E$424,2,FALSE)*1/1,0)</f>
        <v>18</v>
      </c>
      <c r="AH4" s="285">
        <f>ROUND(VLOOKUP(AE4,'db'!$A$3:$E$424,3,FALSE)*1/1,0)</f>
        <v>13</v>
      </c>
      <c r="AI4" s="27" t="s">
        <v>25</v>
      </c>
      <c r="AJ4" s="431"/>
      <c r="AK4" s="425"/>
      <c r="AL4" s="28"/>
      <c r="AM4" s="29"/>
      <c r="AN4" s="59"/>
    </row>
    <row r="5" spans="2:40" ht="20.25" customHeight="1">
      <c r="B5" s="447" t="s">
        <v>33</v>
      </c>
      <c r="C5" s="432" t="s">
        <v>55</v>
      </c>
      <c r="D5" s="492"/>
      <c r="E5" s="492"/>
      <c r="F5" s="492"/>
      <c r="G5" s="492"/>
      <c r="H5" s="492"/>
      <c r="I5" s="492"/>
      <c r="J5" s="493"/>
      <c r="K5" s="436" t="s">
        <v>35</v>
      </c>
      <c r="L5" s="437"/>
      <c r="M5" s="440" t="s">
        <v>36</v>
      </c>
      <c r="N5" s="441"/>
      <c r="O5" s="441"/>
      <c r="P5" s="437"/>
      <c r="Q5" s="443" t="s">
        <v>24</v>
      </c>
      <c r="R5" s="444"/>
      <c r="S5" s="445"/>
      <c r="T5" s="59"/>
      <c r="V5" s="447" t="s">
        <v>33</v>
      </c>
      <c r="W5" s="432" t="s">
        <v>55</v>
      </c>
      <c r="X5" s="492"/>
      <c r="Y5" s="492"/>
      <c r="Z5" s="492"/>
      <c r="AA5" s="492"/>
      <c r="AB5" s="492"/>
      <c r="AC5" s="492"/>
      <c r="AD5" s="493"/>
      <c r="AE5" s="436" t="s">
        <v>35</v>
      </c>
      <c r="AF5" s="437"/>
      <c r="AG5" s="440" t="s">
        <v>36</v>
      </c>
      <c r="AH5" s="441"/>
      <c r="AI5" s="441"/>
      <c r="AJ5" s="437"/>
      <c r="AK5" s="443" t="s">
        <v>24</v>
      </c>
      <c r="AL5" s="444"/>
      <c r="AM5" s="445"/>
      <c r="AN5" s="59"/>
    </row>
    <row r="6" spans="2:40" ht="20.25" customHeight="1">
      <c r="B6" s="327"/>
      <c r="C6" s="494"/>
      <c r="D6" s="494"/>
      <c r="E6" s="494"/>
      <c r="F6" s="494"/>
      <c r="G6" s="494"/>
      <c r="H6" s="494"/>
      <c r="I6" s="494"/>
      <c r="J6" s="495"/>
      <c r="K6" s="438"/>
      <c r="L6" s="439"/>
      <c r="M6" s="438"/>
      <c r="N6" s="442"/>
      <c r="O6" s="442"/>
      <c r="P6" s="439"/>
      <c r="Q6" s="446"/>
      <c r="R6" s="332"/>
      <c r="S6" s="333"/>
      <c r="T6" s="59"/>
      <c r="V6" s="327"/>
      <c r="W6" s="494"/>
      <c r="X6" s="494"/>
      <c r="Y6" s="494"/>
      <c r="Z6" s="494"/>
      <c r="AA6" s="494"/>
      <c r="AB6" s="494"/>
      <c r="AC6" s="494"/>
      <c r="AD6" s="495"/>
      <c r="AE6" s="438"/>
      <c r="AF6" s="439"/>
      <c r="AG6" s="438"/>
      <c r="AH6" s="442"/>
      <c r="AI6" s="442"/>
      <c r="AJ6" s="439"/>
      <c r="AK6" s="446"/>
      <c r="AL6" s="332"/>
      <c r="AM6" s="333"/>
      <c r="AN6" s="59"/>
    </row>
    <row r="7" spans="2:40" ht="20.25" customHeight="1">
      <c r="B7" s="18"/>
      <c r="C7" s="117" t="s">
        <v>53</v>
      </c>
      <c r="D7" s="416" t="s">
        <v>15</v>
      </c>
      <c r="E7" s="417"/>
      <c r="F7" s="279" t="s">
        <v>52</v>
      </c>
      <c r="G7" s="115"/>
      <c r="H7" s="413" t="s">
        <v>16</v>
      </c>
      <c r="I7" s="330"/>
      <c r="J7" s="414"/>
      <c r="K7" s="116"/>
      <c r="L7" s="381" t="s">
        <v>17</v>
      </c>
      <c r="M7" s="415"/>
      <c r="N7" s="116"/>
      <c r="O7" s="313" t="s">
        <v>18</v>
      </c>
      <c r="P7" s="313"/>
      <c r="Q7" s="116"/>
      <c r="R7" s="313" t="s">
        <v>19</v>
      </c>
      <c r="S7" s="314"/>
      <c r="T7" s="59"/>
      <c r="V7" s="18"/>
      <c r="W7" s="117" t="s">
        <v>53</v>
      </c>
      <c r="X7" s="416" t="s">
        <v>15</v>
      </c>
      <c r="Y7" s="417"/>
      <c r="Z7" s="279" t="s">
        <v>52</v>
      </c>
      <c r="AA7" s="115"/>
      <c r="AB7" s="413" t="s">
        <v>16</v>
      </c>
      <c r="AC7" s="330"/>
      <c r="AD7" s="414"/>
      <c r="AE7" s="116"/>
      <c r="AF7" s="381" t="s">
        <v>17</v>
      </c>
      <c r="AG7" s="415"/>
      <c r="AH7" s="116"/>
      <c r="AI7" s="313" t="s">
        <v>18</v>
      </c>
      <c r="AJ7" s="313"/>
      <c r="AK7" s="116"/>
      <c r="AL7" s="313" t="s">
        <v>19</v>
      </c>
      <c r="AM7" s="314"/>
      <c r="AN7" s="59"/>
    </row>
    <row r="8" spans="2:40" ht="15.75" customHeight="1">
      <c r="B8" s="418" t="s">
        <v>21</v>
      </c>
      <c r="C8" s="419"/>
      <c r="D8" s="419"/>
      <c r="E8" s="420"/>
      <c r="F8" s="229">
        <v>64.8</v>
      </c>
      <c r="G8" s="230"/>
      <c r="H8" s="230" t="s">
        <v>20</v>
      </c>
      <c r="I8" s="231"/>
      <c r="J8" s="244">
        <v>114</v>
      </c>
      <c r="K8" s="290">
        <v>61</v>
      </c>
      <c r="L8" s="291" t="s">
        <v>20</v>
      </c>
      <c r="M8" s="292">
        <v>105</v>
      </c>
      <c r="N8" s="105">
        <v>70.1</v>
      </c>
      <c r="O8" s="226" t="s">
        <v>20</v>
      </c>
      <c r="P8" s="245">
        <v>116</v>
      </c>
      <c r="Q8" s="246">
        <v>65.4</v>
      </c>
      <c r="R8" s="246" t="s">
        <v>20</v>
      </c>
      <c r="S8" s="247">
        <v>106</v>
      </c>
      <c r="T8" s="250"/>
      <c r="U8" s="251"/>
      <c r="V8" s="421" t="s">
        <v>21</v>
      </c>
      <c r="W8" s="422"/>
      <c r="X8" s="422"/>
      <c r="Y8" s="423"/>
      <c r="Z8" s="229">
        <v>64.8</v>
      </c>
      <c r="AA8" s="230"/>
      <c r="AB8" s="230" t="s">
        <v>20</v>
      </c>
      <c r="AC8" s="231"/>
      <c r="AD8" s="244">
        <v>114</v>
      </c>
      <c r="AE8" s="290">
        <v>61</v>
      </c>
      <c r="AF8" s="291" t="s">
        <v>20</v>
      </c>
      <c r="AG8" s="292">
        <v>105</v>
      </c>
      <c r="AH8" s="105">
        <v>70.1</v>
      </c>
      <c r="AI8" s="226" t="s">
        <v>20</v>
      </c>
      <c r="AJ8" s="245">
        <v>116</v>
      </c>
      <c r="AK8" s="246">
        <v>65.4</v>
      </c>
      <c r="AL8" s="246" t="s">
        <v>20</v>
      </c>
      <c r="AM8" s="247">
        <v>106</v>
      </c>
      <c r="AN8" s="59"/>
    </row>
    <row r="9" spans="2:40" ht="15.75" customHeight="1">
      <c r="B9" s="393" t="s">
        <v>0</v>
      </c>
      <c r="C9" s="409" t="s">
        <v>13</v>
      </c>
      <c r="D9" s="411" t="s">
        <v>14</v>
      </c>
      <c r="E9" s="399" t="s">
        <v>39</v>
      </c>
      <c r="F9" s="401" t="s">
        <v>1</v>
      </c>
      <c r="G9" s="403" t="s">
        <v>8</v>
      </c>
      <c r="H9" s="403" t="s">
        <v>8</v>
      </c>
      <c r="I9" s="405" t="s">
        <v>8</v>
      </c>
      <c r="J9" s="407" t="s">
        <v>8</v>
      </c>
      <c r="K9" s="380" t="s">
        <v>5</v>
      </c>
      <c r="L9" s="382"/>
      <c r="M9" s="380" t="s">
        <v>6</v>
      </c>
      <c r="N9" s="381"/>
      <c r="O9" s="380" t="s">
        <v>7</v>
      </c>
      <c r="P9" s="382"/>
      <c r="Q9" s="380" t="s">
        <v>3</v>
      </c>
      <c r="R9" s="381"/>
      <c r="S9" s="382"/>
      <c r="T9" s="59"/>
      <c r="V9" s="393" t="s">
        <v>0</v>
      </c>
      <c r="W9" s="409" t="s">
        <v>13</v>
      </c>
      <c r="X9" s="411" t="s">
        <v>14</v>
      </c>
      <c r="Y9" s="399" t="s">
        <v>39</v>
      </c>
      <c r="Z9" s="401" t="s">
        <v>1</v>
      </c>
      <c r="AA9" s="403" t="s">
        <v>8</v>
      </c>
      <c r="AB9" s="403" t="s">
        <v>8</v>
      </c>
      <c r="AC9" s="405" t="s">
        <v>8</v>
      </c>
      <c r="AD9" s="407" t="s">
        <v>8</v>
      </c>
      <c r="AE9" s="380" t="s">
        <v>5</v>
      </c>
      <c r="AF9" s="382"/>
      <c r="AG9" s="380" t="s">
        <v>6</v>
      </c>
      <c r="AH9" s="381"/>
      <c r="AI9" s="380" t="s">
        <v>7</v>
      </c>
      <c r="AJ9" s="382"/>
      <c r="AK9" s="380" t="s">
        <v>3</v>
      </c>
      <c r="AL9" s="381"/>
      <c r="AM9" s="382"/>
      <c r="AN9" s="59"/>
    </row>
    <row r="10" spans="2:40" ht="15.75" customHeight="1">
      <c r="B10" s="394"/>
      <c r="C10" s="410"/>
      <c r="D10" s="412"/>
      <c r="E10" s="400"/>
      <c r="F10" s="402"/>
      <c r="G10" s="404"/>
      <c r="H10" s="404"/>
      <c r="I10" s="406"/>
      <c r="J10" s="408"/>
      <c r="K10" s="34" t="s">
        <v>23</v>
      </c>
      <c r="L10" s="20" t="s">
        <v>2</v>
      </c>
      <c r="M10" s="68" t="s">
        <v>23</v>
      </c>
      <c r="N10" s="70" t="s">
        <v>2</v>
      </c>
      <c r="O10" s="37" t="s">
        <v>23</v>
      </c>
      <c r="P10" s="20" t="s">
        <v>2</v>
      </c>
      <c r="Q10" s="37" t="s">
        <v>8</v>
      </c>
      <c r="R10" s="34" t="s">
        <v>23</v>
      </c>
      <c r="S10" s="20" t="s">
        <v>2</v>
      </c>
      <c r="T10" s="59"/>
      <c r="V10" s="394"/>
      <c r="W10" s="410"/>
      <c r="X10" s="412"/>
      <c r="Y10" s="400"/>
      <c r="Z10" s="402"/>
      <c r="AA10" s="404"/>
      <c r="AB10" s="404"/>
      <c r="AC10" s="406"/>
      <c r="AD10" s="408"/>
      <c r="AE10" s="34" t="s">
        <v>23</v>
      </c>
      <c r="AF10" s="20" t="s">
        <v>2</v>
      </c>
      <c r="AG10" s="68" t="s">
        <v>23</v>
      </c>
      <c r="AH10" s="70" t="s">
        <v>2</v>
      </c>
      <c r="AI10" s="37" t="s">
        <v>23</v>
      </c>
      <c r="AJ10" s="20" t="s">
        <v>2</v>
      </c>
      <c r="AK10" s="37" t="s">
        <v>8</v>
      </c>
      <c r="AL10" s="34" t="s">
        <v>23</v>
      </c>
      <c r="AM10" s="20" t="s">
        <v>2</v>
      </c>
      <c r="AN10" s="59"/>
    </row>
    <row r="11" spans="2:40" ht="15.75" customHeight="1">
      <c r="B11" s="119">
        <v>1</v>
      </c>
      <c r="C11" s="120">
        <v>266</v>
      </c>
      <c r="D11" s="280">
        <v>212</v>
      </c>
      <c r="E11" s="121">
        <v>9</v>
      </c>
      <c r="F11" s="268">
        <v>4</v>
      </c>
      <c r="G11" s="49">
        <f>SUMIF(M4,"&gt;8",B11)+SUMIF(M4,"&gt;26",B11)+SUMIF(M4,"&gt;44",B11)+SUMIF(M4,"&gt;62",B11)-SUMIF(M4,"&lt;-9",B11)-SUMIF(M4,"&lt;-27",B11)-SUMIF(M4,"&lt;-45",B11)-SUMIF(M4,"&lt;-63",B11)</f>
        <v>1</v>
      </c>
      <c r="H11" s="268" t="str">
        <f aca="true" t="shared" si="0" ref="H11:H19">IF(G11=4,"| | | |",IF(G11=3,"| | |",IF(G11=2,"| |",IF(G11=1,"|",IF(G11=0,"",IF(G11=-1,"- |",G11))))))</f>
        <v>|</v>
      </c>
      <c r="I11" s="82">
        <f>SUMIF(N4,"&gt;8",B11)+SUMIF(N4,"&gt;26",B11)+SUMIF(N4,"&gt;44",B11)+SUMIF(N4,"&gt;62",B11)-SUMIF(N4,"&lt;-9",B11)-SUMIF(N4,"&lt;-27",B11)-SUMIF(N4,"&lt;-45",B11)-SUMIF(N4,"&lt;-63",B11)</f>
        <v>1</v>
      </c>
      <c r="J11" s="123" t="str">
        <f aca="true" t="shared" si="1" ref="J11:J19">IF(I11=4,"| | | |",IF(I11=3,"| | |",IF(I11=2,"| |",IF(I11=1,"|",IF(I11=0,"",IF(I11=-1,"- |",I11))))))</f>
        <v>|</v>
      </c>
      <c r="K11" s="161"/>
      <c r="L11" s="162"/>
      <c r="M11" s="163"/>
      <c r="N11" s="164"/>
      <c r="O11" s="161"/>
      <c r="P11" s="165"/>
      <c r="Q11" s="166"/>
      <c r="R11" s="167"/>
      <c r="S11" s="165"/>
      <c r="T11" s="248"/>
      <c r="U11" s="249"/>
      <c r="V11" s="119">
        <v>1</v>
      </c>
      <c r="W11" s="120">
        <v>266</v>
      </c>
      <c r="X11" s="280">
        <v>212</v>
      </c>
      <c r="Y11" s="121">
        <v>9</v>
      </c>
      <c r="Z11" s="268">
        <v>4</v>
      </c>
      <c r="AA11" s="49">
        <f>SUMIF(AG4,"&gt;8",V11)+SUMIF(AG4,"&gt;26",V11)+SUMIF(AG4,"&gt;44",V11)+SUMIF(AG4,"&gt;62",V11)-SUMIF(AG4,"&lt;-9",V11)-SUMIF(AG4,"&lt;-27",V11)-SUMIF(AG4,"&lt;-45",V11)-SUMIF(AG4,"&lt;-63",V11)</f>
        <v>1</v>
      </c>
      <c r="AB11" s="268" t="str">
        <f aca="true" t="shared" si="2" ref="AB11:AB19">IF(AA11=4,"| | | |",IF(AA11=3,"| | |",IF(AA11=2,"| |",IF(AA11=1,"|",IF(AA11=0,"",IF(AA11=-1,"- |",AA11))))))</f>
        <v>|</v>
      </c>
      <c r="AC11" s="82">
        <f>SUMIF(AH4,"&gt;8",V11)+SUMIF(AH4,"&gt;26",V11)+SUMIF(AH4,"&gt;44",V11)+SUMIF(AH4,"&gt;62",V11)-SUMIF(AH4,"&lt;-9",V11)-SUMIF(AH4,"&lt;-27",V11)-SUMIF(AH4,"&lt;-45",V11)-SUMIF(AH4,"&lt;-63",V11)</f>
        <v>1</v>
      </c>
      <c r="AD11" s="123" t="str">
        <f aca="true" t="shared" si="3" ref="AD11:AD19">IF(AC11=4,"| | | |",IF(AC11=3,"| | |",IF(AC11=2,"| |",IF(AC11=1,"|",IF(AC11=0,"",IF(AC11=-1,"- |",AC11))))))</f>
        <v>|</v>
      </c>
      <c r="AE11" s="18"/>
      <c r="AF11" s="60"/>
      <c r="AG11" s="66"/>
      <c r="AH11" s="67"/>
      <c r="AI11" s="18"/>
      <c r="AJ11" s="30"/>
      <c r="AK11" s="31"/>
      <c r="AL11" s="98"/>
      <c r="AM11" s="30"/>
      <c r="AN11" s="59"/>
    </row>
    <row r="12" spans="2:40" ht="15.75" customHeight="1">
      <c r="B12" s="124">
        <v>2</v>
      </c>
      <c r="C12" s="125">
        <v>138</v>
      </c>
      <c r="D12" s="281">
        <v>126</v>
      </c>
      <c r="E12" s="126">
        <v>15</v>
      </c>
      <c r="F12" s="266">
        <v>3</v>
      </c>
      <c r="G12" s="50">
        <f>SUMIF(M4,"&gt;14",B11)+SUMIF(M4,"&gt;32",B11)+SUMIF(M4,"&gt;50",B11)+SUMIF(M4,"&gt;68",B11)-SUMIF(M4,"&lt;-3",B11)-SUMIF(M4,"&lt;-21",B11)-SUMIF(M4,"&lt;-39",B11)-SUMIF(M4,"&lt;-57",B11)</f>
        <v>1</v>
      </c>
      <c r="H12" s="266" t="str">
        <f t="shared" si="0"/>
        <v>|</v>
      </c>
      <c r="I12" s="83">
        <f>SUMIF(N4,"&gt;14",B11)+SUMIF(N4,"&gt;32",B11)+SUMIF(N4,"&gt;50",B11)+SUMIF(N4,"&gt;68",B11)-SUMIF(N4,"&lt;-3",B11)-SUMIF(N4,"&lt;-21",B11)-SUMIF(N4,"&lt;-39",B11)-SUMIF(N4,"&lt;-57",B11)</f>
        <v>0</v>
      </c>
      <c r="J12" s="127">
        <f t="shared" si="1"/>
      </c>
      <c r="K12" s="169"/>
      <c r="L12" s="170"/>
      <c r="M12" s="171"/>
      <c r="N12" s="172"/>
      <c r="O12" s="169"/>
      <c r="P12" s="173"/>
      <c r="Q12" s="174"/>
      <c r="R12" s="175"/>
      <c r="S12" s="173"/>
      <c r="T12" s="248"/>
      <c r="U12" s="249"/>
      <c r="V12" s="124">
        <v>2</v>
      </c>
      <c r="W12" s="125">
        <v>138</v>
      </c>
      <c r="X12" s="281">
        <v>126</v>
      </c>
      <c r="Y12" s="126">
        <v>15</v>
      </c>
      <c r="Z12" s="266">
        <v>3</v>
      </c>
      <c r="AA12" s="50">
        <f>SUMIF(AG4,"&gt;14",V11)+SUMIF(AG4,"&gt;32",V11)+SUMIF(AG4,"&gt;50",V11)+SUMIF(AG4,"&gt;68",V11)-SUMIF(AG4,"&lt;-3",V11)-SUMIF(AG4,"&lt;-21",V11)-SUMIF(AG4,"&lt;-39",V11)-SUMIF(AG4,"&lt;-57",V11)</f>
        <v>1</v>
      </c>
      <c r="AB12" s="266" t="str">
        <f t="shared" si="2"/>
        <v>|</v>
      </c>
      <c r="AC12" s="83">
        <f>SUMIF(AH4,"&gt;14",V11)+SUMIF(AH4,"&gt;32",V11)+SUMIF(AH4,"&gt;50",V11)+SUMIF(AH4,"&gt;68",V11)-SUMIF(AH4,"&lt;-3",V11)-SUMIF(AH4,"&lt;-21",V11)-SUMIF(AH4,"&lt;-39",V11)-SUMIF(AH4,"&lt;-57",V11)</f>
        <v>0</v>
      </c>
      <c r="AD12" s="127">
        <f t="shared" si="3"/>
      </c>
      <c r="AE12" s="38"/>
      <c r="AF12" s="61"/>
      <c r="AG12" s="63"/>
      <c r="AH12" s="74"/>
      <c r="AI12" s="38"/>
      <c r="AJ12" s="32"/>
      <c r="AK12" s="33"/>
      <c r="AL12" s="97"/>
      <c r="AM12" s="32"/>
      <c r="AN12" s="59"/>
    </row>
    <row r="13" spans="2:40" ht="15.75" customHeight="1">
      <c r="B13" s="128">
        <v>3</v>
      </c>
      <c r="C13" s="129">
        <v>240</v>
      </c>
      <c r="D13" s="282">
        <v>230</v>
      </c>
      <c r="E13" s="263">
        <v>13</v>
      </c>
      <c r="F13" s="131">
        <v>4</v>
      </c>
      <c r="G13" s="47">
        <f>SUMIF(M4,"&gt;12",B11)+SUMIF(M4,"&gt;30",B11)+SUMIF(M4,"&gt;48",B11)+SUMIF(M4,"&gt;66",B11)-SUMIF(M4,"&lt;-5",B11)-SUMIF(M4,"&lt;-23",B11)-SUMIF(M4,"&lt;-41",B11)-SUMIF(M4,"&lt;-59",B11)</f>
        <v>1</v>
      </c>
      <c r="H13" s="131" t="str">
        <f t="shared" si="0"/>
        <v>|</v>
      </c>
      <c r="I13" s="84">
        <f>SUMIF(N4,"&gt;12",B11)+SUMIF(N4,"&gt;30",B11)+SUMIF(N4,"&gt;48",B11)+SUMIF(N4,"&gt;66",B11)-SUMIF(N4,"&lt;-5",B11)-SUMIF(N4,"&lt;-23",B11)-SUMIF(N4,"&lt;-41",B11)-SUMIF(N4,"&lt;-59",B11)</f>
        <v>1</v>
      </c>
      <c r="J13" s="132" t="str">
        <f t="shared" si="1"/>
        <v>|</v>
      </c>
      <c r="K13" s="177"/>
      <c r="L13" s="178"/>
      <c r="M13" s="179"/>
      <c r="N13" s="180"/>
      <c r="O13" s="177"/>
      <c r="P13" s="181"/>
      <c r="Q13" s="182"/>
      <c r="R13" s="183"/>
      <c r="S13" s="181"/>
      <c r="T13" s="248"/>
      <c r="U13" s="249"/>
      <c r="V13" s="128">
        <v>3</v>
      </c>
      <c r="W13" s="129">
        <v>240</v>
      </c>
      <c r="X13" s="282">
        <v>230</v>
      </c>
      <c r="Y13" s="263">
        <v>13</v>
      </c>
      <c r="Z13" s="131">
        <v>4</v>
      </c>
      <c r="AA13" s="47">
        <f>SUMIF(AG4,"&gt;12",V11)+SUMIF(AG4,"&gt;30",V11)+SUMIF(AG4,"&gt;48",V11)+SUMIF(AG4,"&gt;66",V11)-SUMIF(AG4,"&lt;-5",V11)-SUMIF(AG4,"&lt;-23",V11)-SUMIF(AG4,"&lt;-41",V11)-SUMIF(AG4,"&lt;-59",V11)</f>
        <v>1</v>
      </c>
      <c r="AB13" s="131" t="str">
        <f t="shared" si="2"/>
        <v>|</v>
      </c>
      <c r="AC13" s="84">
        <f>SUMIF(AH4,"&gt;12",V11)+SUMIF(AH4,"&gt;30",V11)+SUMIF(AH4,"&gt;48",V11)+SUMIF(AH4,"&gt;66",V11)-SUMIF(AH4,"&lt;-5",V11)-SUMIF(AH4,"&lt;-23",V11)-SUMIF(AH4,"&lt;-41",V11)-SUMIF(AH4,"&lt;-59",V11)</f>
        <v>1</v>
      </c>
      <c r="AD13" s="132" t="str">
        <f t="shared" si="3"/>
        <v>|</v>
      </c>
      <c r="AE13" s="39"/>
      <c r="AF13" s="62"/>
      <c r="AG13" s="64"/>
      <c r="AH13" s="65"/>
      <c r="AI13" s="39"/>
      <c r="AJ13" s="95"/>
      <c r="AK13" s="16"/>
      <c r="AL13" s="35"/>
      <c r="AM13" s="95"/>
      <c r="AN13" s="59"/>
    </row>
    <row r="14" spans="2:40" ht="15.75" customHeight="1">
      <c r="B14" s="119">
        <v>4</v>
      </c>
      <c r="C14" s="120">
        <v>335</v>
      </c>
      <c r="D14" s="280">
        <v>315</v>
      </c>
      <c r="E14" s="121">
        <v>3</v>
      </c>
      <c r="F14" s="268">
        <v>4</v>
      </c>
      <c r="G14" s="49">
        <f>SUMIF(M4,"&gt;2",B11)+SUMIF(M4,"&gt;20",B11)+SUMIF(M4,"&gt;38",B11)+SUMIF(M4,"&gt;56",B11)-SUMIF(M4,"&lt;-15",B11)-SUMIF(M4,"&lt;-33",B11)-SUMIF(M4,"&lt;-51",B11)-SUMIF(M4,"&lt;-69",B11)</f>
        <v>1</v>
      </c>
      <c r="H14" s="268" t="str">
        <f t="shared" si="0"/>
        <v>|</v>
      </c>
      <c r="I14" s="82">
        <f>SUMIF(N4,"&gt;2",B11)+SUMIF(N4,"&gt;20",B11)+SUMIF(N4,"&gt;38",B11)+SUMIF(N4,"&gt;56",B11)-SUMIF(N4,"&lt;-15",B11)-SUMIF(N4,"&lt;-33",B11)-SUMIF(N4,"&lt;-51",B11)-SUMIF(N4,"&lt;-69",B11)</f>
        <v>1</v>
      </c>
      <c r="J14" s="123" t="str">
        <f t="shared" si="1"/>
        <v>|</v>
      </c>
      <c r="K14" s="161"/>
      <c r="L14" s="165"/>
      <c r="M14" s="163"/>
      <c r="N14" s="164"/>
      <c r="O14" s="161"/>
      <c r="P14" s="165"/>
      <c r="Q14" s="166"/>
      <c r="R14" s="167"/>
      <c r="S14" s="165"/>
      <c r="T14" s="248"/>
      <c r="U14" s="249"/>
      <c r="V14" s="119">
        <v>4</v>
      </c>
      <c r="W14" s="120">
        <v>335</v>
      </c>
      <c r="X14" s="280">
        <v>315</v>
      </c>
      <c r="Y14" s="121">
        <v>3</v>
      </c>
      <c r="Z14" s="268">
        <v>4</v>
      </c>
      <c r="AA14" s="49">
        <f>SUMIF(AG4,"&gt;2",V11)+SUMIF(AG4,"&gt;20",V11)+SUMIF(AG4,"&gt;38",V11)+SUMIF(AG4,"&gt;56",V11)-SUMIF(AG4,"&lt;-15",V11)-SUMIF(AG4,"&lt;-33",V11)-SUMIF(AG4,"&lt;-51",V11)-SUMIF(AG4,"&lt;-69",V11)</f>
        <v>1</v>
      </c>
      <c r="AB14" s="268" t="str">
        <f t="shared" si="2"/>
        <v>|</v>
      </c>
      <c r="AC14" s="82">
        <f>SUMIF(AH4,"&gt;2",V11)+SUMIF(AH4,"&gt;20",V11)+SUMIF(AH4,"&gt;38",V11)+SUMIF(AH4,"&gt;56",V11)-SUMIF(AH4,"&lt;-15",V11)-SUMIF(AH4,"&lt;-33",V11)-SUMIF(AH4,"&lt;-51",V11)-SUMIF(AH4,"&lt;-69",V11)</f>
        <v>1</v>
      </c>
      <c r="AD14" s="123" t="str">
        <f t="shared" si="3"/>
        <v>|</v>
      </c>
      <c r="AE14" s="18"/>
      <c r="AF14" s="30"/>
      <c r="AG14" s="66"/>
      <c r="AH14" s="67"/>
      <c r="AI14" s="18"/>
      <c r="AJ14" s="30"/>
      <c r="AK14" s="31"/>
      <c r="AL14" s="98"/>
      <c r="AM14" s="30"/>
      <c r="AN14" s="59"/>
    </row>
    <row r="15" spans="2:40" ht="15.75" customHeight="1">
      <c r="B15" s="124">
        <v>5</v>
      </c>
      <c r="C15" s="125">
        <v>290</v>
      </c>
      <c r="D15" s="281">
        <v>256</v>
      </c>
      <c r="E15" s="126">
        <v>7</v>
      </c>
      <c r="F15" s="266">
        <v>4</v>
      </c>
      <c r="G15" s="50">
        <f>SUMIF(M4,"&gt;6",B11)+SUMIF(M4,"&gt;24",B11)+SUMIF(M4,"&gt;42",B11)+SUMIF(M4,"&gt;60",B11)-SUMIF(M4,"&lt;-11",B11)-SUMIF(M4,"&lt;-29",B11)-SUMIF(M4,"&lt;-47",B11)-SUMIF(M4,"&lt;-65",B11)</f>
        <v>1</v>
      </c>
      <c r="H15" s="266" t="str">
        <f t="shared" si="0"/>
        <v>|</v>
      </c>
      <c r="I15" s="83">
        <f>SUMIF(N4,"&gt;6",B11)+SUMIF(N4,"&gt;24",B11)+SUMIF(N4,"&gt;42",B11)+SUMIF(N4,"&gt;60",B11)-SUMIF(N4,"&lt;-11",B11)-SUMIF(N4,"&lt;-29",B11)-SUMIF(N4,"&lt;-47",B11)-SUMIF(N4,"&lt;-65",B11)</f>
        <v>1</v>
      </c>
      <c r="J15" s="127" t="str">
        <f t="shared" si="1"/>
        <v>|</v>
      </c>
      <c r="K15" s="169"/>
      <c r="L15" s="173"/>
      <c r="M15" s="171"/>
      <c r="N15" s="172"/>
      <c r="O15" s="169"/>
      <c r="P15" s="173"/>
      <c r="Q15" s="174"/>
      <c r="R15" s="175"/>
      <c r="S15" s="173"/>
      <c r="T15" s="248"/>
      <c r="U15" s="249"/>
      <c r="V15" s="124">
        <v>5</v>
      </c>
      <c r="W15" s="125">
        <v>290</v>
      </c>
      <c r="X15" s="281">
        <v>256</v>
      </c>
      <c r="Y15" s="126">
        <v>7</v>
      </c>
      <c r="Z15" s="266">
        <v>4</v>
      </c>
      <c r="AA15" s="50">
        <f>SUMIF(AG4,"&gt;6",V11)+SUMIF(AG4,"&gt;24",V11)+SUMIF(AG4,"&gt;42",V11)+SUMIF(AG4,"&gt;60",V11)-SUMIF(AG4,"&lt;-11",V11)-SUMIF(AG4,"&lt;-29",V11)-SUMIF(AG4,"&lt;-47",V11)-SUMIF(AG4,"&lt;-65",V11)</f>
        <v>1</v>
      </c>
      <c r="AB15" s="266" t="str">
        <f t="shared" si="2"/>
        <v>|</v>
      </c>
      <c r="AC15" s="83">
        <f>SUMIF(AH4,"&gt;6",V11)+SUMIF(AH4,"&gt;24",V11)+SUMIF(AH4,"&gt;42",V11)+SUMIF(AH4,"&gt;60",V11)-SUMIF(AH4,"&lt;-11",V11)-SUMIF(AH4,"&lt;-29",V11)-SUMIF(AH4,"&lt;-47",V11)-SUMIF(AH4,"&lt;-65",V11)</f>
        <v>1</v>
      </c>
      <c r="AD15" s="127" t="str">
        <f t="shared" si="3"/>
        <v>|</v>
      </c>
      <c r="AE15" s="38"/>
      <c r="AF15" s="32"/>
      <c r="AG15" s="63"/>
      <c r="AH15" s="74"/>
      <c r="AI15" s="38"/>
      <c r="AJ15" s="32"/>
      <c r="AK15" s="33"/>
      <c r="AL15" s="97"/>
      <c r="AM15" s="32"/>
      <c r="AN15" s="59"/>
    </row>
    <row r="16" spans="2:40" ht="15.75" customHeight="1">
      <c r="B16" s="128">
        <v>6</v>
      </c>
      <c r="C16" s="129">
        <v>175</v>
      </c>
      <c r="D16" s="282">
        <v>165</v>
      </c>
      <c r="E16" s="263">
        <v>11</v>
      </c>
      <c r="F16" s="131">
        <v>3</v>
      </c>
      <c r="G16" s="47">
        <f>SUMIF(M4,"&gt;10",B11)+SUMIF(M4,"&gt;28",B11)+SUMIF(M4,"&gt;46",B11)+SUMIF(M4,"&gt;64",B11)-SUMIF(M4,"&lt;-7",B11)-SUMIF(M4,"&lt;-25",B11)-SUMIF(M4,"&lt;-43",B11)-SUMIF(M4,"&lt;-61",B11)</f>
        <v>1</v>
      </c>
      <c r="H16" s="131" t="str">
        <f t="shared" si="0"/>
        <v>|</v>
      </c>
      <c r="I16" s="84">
        <f>SUMIF(N4,"&gt;10",B11)+SUMIF(N4,"&gt;28",B11)+SUMIF(N4,"&gt;46",B11)+SUMIF(N4,"&gt;64",B11)-SUMIF(N4,"&lt;-7",B11)-SUMIF(N4,"&lt;-25",B11)-SUMIF(N4,"&lt;-43",B11)-SUMIF(N4,"&lt;-61",B11)</f>
        <v>1</v>
      </c>
      <c r="J16" s="132" t="str">
        <f t="shared" si="1"/>
        <v>|</v>
      </c>
      <c r="K16" s="177"/>
      <c r="L16" s="181"/>
      <c r="M16" s="179"/>
      <c r="N16" s="180"/>
      <c r="O16" s="177"/>
      <c r="P16" s="181"/>
      <c r="Q16" s="182"/>
      <c r="R16" s="183"/>
      <c r="S16" s="181"/>
      <c r="T16" s="248"/>
      <c r="U16" s="249"/>
      <c r="V16" s="128">
        <v>6</v>
      </c>
      <c r="W16" s="129">
        <v>175</v>
      </c>
      <c r="X16" s="282">
        <v>165</v>
      </c>
      <c r="Y16" s="263">
        <v>11</v>
      </c>
      <c r="Z16" s="131">
        <v>3</v>
      </c>
      <c r="AA16" s="47">
        <f>SUMIF(AG4,"&gt;10",V11)+SUMIF(AG4,"&gt;28",V11)+SUMIF(AG4,"&gt;46",V11)+SUMIF(AG4,"&gt;64",V11)-SUMIF(AG4,"&lt;-7",V11)-SUMIF(AG4,"&lt;-25",V11)-SUMIF(AG4,"&lt;-43",V11)-SUMIF(AG4,"&lt;-61",V11)</f>
        <v>1</v>
      </c>
      <c r="AB16" s="131" t="str">
        <f t="shared" si="2"/>
        <v>|</v>
      </c>
      <c r="AC16" s="84">
        <f>SUMIF(AH4,"&gt;10",V11)+SUMIF(AH4,"&gt;28",V11)+SUMIF(AH4,"&gt;46",V11)+SUMIF(AH4,"&gt;64",V11)-SUMIF(AH4,"&lt;-7",V11)-SUMIF(AH4,"&lt;-25",V11)-SUMIF(AH4,"&lt;-43",V11)-SUMIF(AH4,"&lt;-61",V11)</f>
        <v>1</v>
      </c>
      <c r="AD16" s="132" t="str">
        <f t="shared" si="3"/>
        <v>|</v>
      </c>
      <c r="AE16" s="39"/>
      <c r="AF16" s="95"/>
      <c r="AG16" s="64"/>
      <c r="AH16" s="65"/>
      <c r="AI16" s="39"/>
      <c r="AJ16" s="95"/>
      <c r="AK16" s="16"/>
      <c r="AL16" s="35"/>
      <c r="AM16" s="95"/>
      <c r="AN16" s="59"/>
    </row>
    <row r="17" spans="2:40" ht="15.75" customHeight="1">
      <c r="B17" s="119">
        <v>7</v>
      </c>
      <c r="C17" s="120">
        <v>465</v>
      </c>
      <c r="D17" s="280">
        <v>400</v>
      </c>
      <c r="E17" s="121">
        <v>1</v>
      </c>
      <c r="F17" s="268">
        <v>5</v>
      </c>
      <c r="G17" s="49">
        <f>SUMIF(M4,"&gt;0",B11)+SUMIF(M4,"&gt;18",B11)+SUMIF(M4,"&gt;36",B11)+SUMIF(M4,"&gt;54",B11)-SUMIF(M4,"&lt;-17",B11)-SUMIF(M4,"&lt;-35",B11)-SUMIF(M4,"&lt;-53",B11)-SUMIF(M4,"&lt;-71",B11)</f>
        <v>1</v>
      </c>
      <c r="H17" s="268" t="str">
        <f t="shared" si="0"/>
        <v>|</v>
      </c>
      <c r="I17" s="82">
        <f>SUMIF(N4,"&gt;0",B11)+SUMIF(N4,"&gt;18",B11)+SUMIF(N4,"&gt;36",B11)+SUMIF(N4,"&gt;54",B11)-SUMIF(N4,"&lt;-17",B11)-SUMIF(N4,"&lt;-35",B11)-SUMIF(N4,"&lt;-53",B11)-SUMIF(N4,"&lt;-71",B11)</f>
        <v>1</v>
      </c>
      <c r="J17" s="123" t="str">
        <f t="shared" si="1"/>
        <v>|</v>
      </c>
      <c r="K17" s="161"/>
      <c r="L17" s="165"/>
      <c r="M17" s="163"/>
      <c r="N17" s="164"/>
      <c r="O17" s="161"/>
      <c r="P17" s="165"/>
      <c r="Q17" s="166"/>
      <c r="R17" s="167"/>
      <c r="S17" s="165"/>
      <c r="T17" s="248"/>
      <c r="U17" s="249"/>
      <c r="V17" s="119">
        <v>7</v>
      </c>
      <c r="W17" s="120">
        <v>465</v>
      </c>
      <c r="X17" s="280">
        <v>400</v>
      </c>
      <c r="Y17" s="121">
        <v>1</v>
      </c>
      <c r="Z17" s="268">
        <v>5</v>
      </c>
      <c r="AA17" s="49">
        <f>SUMIF(AG4,"&gt;0",V11)+SUMIF(AG4,"&gt;18",V11)+SUMIF(AG4,"&gt;36",V11)+SUMIF(AG4,"&gt;54",V11)-SUMIF(AG4,"&lt;-17",V11)-SUMIF(AG4,"&lt;-35",V11)-SUMIF(AG4,"&lt;-53",V11)-SUMIF(AG4,"&lt;-71",V11)</f>
        <v>1</v>
      </c>
      <c r="AB17" s="268" t="str">
        <f t="shared" si="2"/>
        <v>|</v>
      </c>
      <c r="AC17" s="82">
        <f>SUMIF(AH4,"&gt;0",V11)+SUMIF(AH4,"&gt;18",V11)+SUMIF(AH4,"&gt;36",V11)+SUMIF(AH4,"&gt;54",V11)-SUMIF(AH4,"&lt;-17",V11)-SUMIF(AH4,"&lt;-35",V11)-SUMIF(AH4,"&lt;-53",V11)-SUMIF(AH4,"&lt;-71",V11)</f>
        <v>1</v>
      </c>
      <c r="AD17" s="123" t="str">
        <f t="shared" si="3"/>
        <v>|</v>
      </c>
      <c r="AE17" s="18"/>
      <c r="AF17" s="30"/>
      <c r="AG17" s="66"/>
      <c r="AH17" s="67"/>
      <c r="AI17" s="18"/>
      <c r="AJ17" s="30"/>
      <c r="AK17" s="31"/>
      <c r="AL17" s="98"/>
      <c r="AM17" s="30"/>
      <c r="AN17" s="59"/>
    </row>
    <row r="18" spans="2:40" ht="15.75" customHeight="1">
      <c r="B18" s="124">
        <v>8</v>
      </c>
      <c r="C18" s="125">
        <v>304</v>
      </c>
      <c r="D18" s="281">
        <v>215</v>
      </c>
      <c r="E18" s="126">
        <v>17</v>
      </c>
      <c r="F18" s="266">
        <v>4</v>
      </c>
      <c r="G18" s="50">
        <f>SUMIF(M4,"&gt;16",B11)+SUMIF(M4,"&gt;34",B11)+SUMIF(M4,"&gt;52",B11)+SUMIF(M4,"&gt;70",B11)-SUMIF(M4,"&lt;-1",B11)-SUMIF(M4,"&lt;-19",B11)-SUMIF(M4,"&lt;-37",B11)-SUMIF(M4,"&lt;-55",B11)</f>
        <v>1</v>
      </c>
      <c r="H18" s="266" t="str">
        <f t="shared" si="0"/>
        <v>|</v>
      </c>
      <c r="I18" s="83">
        <f>SUMIF(N4,"&gt;16",B11)+SUMIF(N4,"&gt;34",B11)+SUMIF(N4,"&gt;52",B11)+SUMIF(N4,"&gt;70",B11)-SUMIF(N4,"&lt;-1",B11)-SUMIF(N4,"&lt;-19",B11)-SUMIF(N4,"&lt;-37",B11)-SUMIF(N4,"&lt;-55",B11)</f>
        <v>0</v>
      </c>
      <c r="J18" s="127">
        <f t="shared" si="1"/>
      </c>
      <c r="K18" s="169"/>
      <c r="L18" s="173"/>
      <c r="M18" s="171"/>
      <c r="N18" s="172"/>
      <c r="O18" s="169"/>
      <c r="P18" s="173"/>
      <c r="Q18" s="174"/>
      <c r="R18" s="175"/>
      <c r="S18" s="173"/>
      <c r="T18" s="248"/>
      <c r="U18" s="249"/>
      <c r="V18" s="124">
        <v>8</v>
      </c>
      <c r="W18" s="125">
        <v>304</v>
      </c>
      <c r="X18" s="281">
        <v>215</v>
      </c>
      <c r="Y18" s="126">
        <v>17</v>
      </c>
      <c r="Z18" s="266">
        <v>4</v>
      </c>
      <c r="AA18" s="50">
        <f>SUMIF(AG4,"&gt;16",V11)+SUMIF(AG4,"&gt;34",V11)+SUMIF(AG4,"&gt;52",V11)+SUMIF(AG4,"&gt;70",V11)-SUMIF(AG4,"&lt;-1",V11)-SUMIF(AG4,"&lt;-19",V11)-SUMIF(AG4,"&lt;-37",V11)-SUMIF(AG4,"&lt;-55",V11)</f>
        <v>1</v>
      </c>
      <c r="AB18" s="266" t="str">
        <f t="shared" si="2"/>
        <v>|</v>
      </c>
      <c r="AC18" s="83">
        <f>SUMIF(AH4,"&gt;16",V11)+SUMIF(AH4,"&gt;34",V11)+SUMIF(AH4,"&gt;52",V11)+SUMIF(AH4,"&gt;70",V11)-SUMIF(AH4,"&lt;-1",V11)-SUMIF(AH4,"&lt;-19",V11)-SUMIF(AH4,"&lt;-37",V11)-SUMIF(AH4,"&lt;-55",V11)</f>
        <v>0</v>
      </c>
      <c r="AD18" s="127">
        <f t="shared" si="3"/>
      </c>
      <c r="AE18" s="38"/>
      <c r="AF18" s="32"/>
      <c r="AG18" s="63"/>
      <c r="AH18" s="74"/>
      <c r="AI18" s="38"/>
      <c r="AJ18" s="32"/>
      <c r="AK18" s="33"/>
      <c r="AL18" s="97"/>
      <c r="AM18" s="32"/>
      <c r="AN18" s="59"/>
    </row>
    <row r="19" spans="2:40" ht="15.75" customHeight="1">
      <c r="B19" s="265">
        <v>9</v>
      </c>
      <c r="C19" s="134">
        <v>278</v>
      </c>
      <c r="D19" s="283">
        <v>269</v>
      </c>
      <c r="E19" s="263">
        <v>5</v>
      </c>
      <c r="F19" s="131">
        <v>4</v>
      </c>
      <c r="G19" s="47">
        <f>SUMIF(M4,"&gt;4",B11)+SUMIF(M4,"&gt;22",B11)+SUMIF(M4,"&gt;40",B11)+SUMIF(M4,"&gt;58",B11)-SUMIF(M4,"&lt;-13",B11)-SUMIF(M4,"&lt;-31",B11)-SUMIF(M4,"&lt;-49",B11)-SUMIF(M4,"&lt;-67",B11)</f>
        <v>1</v>
      </c>
      <c r="H19" s="131" t="str">
        <f t="shared" si="0"/>
        <v>|</v>
      </c>
      <c r="I19" s="84">
        <f>SUMIF(N4,"&gt;4",B11)+SUMIF(N4,"&gt;22",B11)+SUMIF(N4,"&gt;40",B11)+SUMIF(N4,"&gt;58",B11)-SUMIF(N4,"&lt;-13",B11)-SUMIF(N4,"&lt;-31",B11)-SUMIF(N4,"&lt;-49",B11)-SUMIF(N4,"&lt;-67",B11)</f>
        <v>1</v>
      </c>
      <c r="J19" s="132" t="str">
        <f t="shared" si="1"/>
        <v>|</v>
      </c>
      <c r="K19" s="177"/>
      <c r="L19" s="181"/>
      <c r="M19" s="179"/>
      <c r="N19" s="180"/>
      <c r="O19" s="262"/>
      <c r="P19" s="186"/>
      <c r="Q19" s="187"/>
      <c r="R19" s="264"/>
      <c r="S19" s="186"/>
      <c r="T19" s="248"/>
      <c r="U19" s="249"/>
      <c r="V19" s="265">
        <v>9</v>
      </c>
      <c r="W19" s="134">
        <v>278</v>
      </c>
      <c r="X19" s="283">
        <v>269</v>
      </c>
      <c r="Y19" s="263">
        <v>5</v>
      </c>
      <c r="Z19" s="131">
        <v>4</v>
      </c>
      <c r="AA19" s="47">
        <f>SUMIF(AG4,"&gt;4",V11)+SUMIF(AG4,"&gt;22",V11)+SUMIF(AG4,"&gt;40",V11)+SUMIF(AG4,"&gt;58",V11)-SUMIF(AG4,"&lt;-13",V11)-SUMIF(AG4,"&lt;-31",V11)-SUMIF(AG4,"&lt;-49",V11)-SUMIF(AG4,"&lt;-67",V11)</f>
        <v>1</v>
      </c>
      <c r="AB19" s="131" t="str">
        <f t="shared" si="2"/>
        <v>|</v>
      </c>
      <c r="AC19" s="84">
        <f>SUMIF(AH4,"&gt;4",V11)+SUMIF(AH4,"&gt;22",V11)+SUMIF(AH4,"&gt;40",V11)+SUMIF(AH4,"&gt;58",V11)-SUMIF(AH4,"&lt;-13",V11)-SUMIF(AH4,"&lt;-31",V11)-SUMIF(AH4,"&lt;-49",V11)-SUMIF(AH4,"&lt;-67",V11)</f>
        <v>1</v>
      </c>
      <c r="AD19" s="132" t="str">
        <f t="shared" si="3"/>
        <v>|</v>
      </c>
      <c r="AE19" s="39"/>
      <c r="AF19" s="95"/>
      <c r="AG19" s="64"/>
      <c r="AH19" s="65"/>
      <c r="AI19" s="91"/>
      <c r="AJ19" s="22"/>
      <c r="AK19" s="10"/>
      <c r="AL19" s="96"/>
      <c r="AM19" s="22"/>
      <c r="AN19" s="59"/>
    </row>
    <row r="20" spans="2:40" ht="15.75" customHeight="1">
      <c r="B20" s="135" t="s">
        <v>4</v>
      </c>
      <c r="C20" s="136">
        <f>SUM(C11:C19)</f>
        <v>2491</v>
      </c>
      <c r="D20" s="284">
        <f>SUM(D11:D19)</f>
        <v>2188</v>
      </c>
      <c r="E20" s="137" t="s">
        <v>4</v>
      </c>
      <c r="F20" s="138">
        <f>SUM(F11:F19)</f>
        <v>35</v>
      </c>
      <c r="G20" s="48">
        <f>SUM(G11:G19)</f>
        <v>9</v>
      </c>
      <c r="H20" s="48">
        <f>G20</f>
        <v>9</v>
      </c>
      <c r="I20" s="139">
        <f>SUM(I11:I19)</f>
        <v>7</v>
      </c>
      <c r="J20" s="140">
        <f>I20</f>
        <v>7</v>
      </c>
      <c r="K20" s="191"/>
      <c r="L20" s="192"/>
      <c r="M20" s="193"/>
      <c r="N20" s="194"/>
      <c r="O20" s="195"/>
      <c r="P20" s="192"/>
      <c r="Q20" s="196"/>
      <c r="R20" s="195"/>
      <c r="S20" s="192"/>
      <c r="T20" s="248"/>
      <c r="U20" s="249"/>
      <c r="V20" s="135" t="s">
        <v>4</v>
      </c>
      <c r="W20" s="136">
        <f>SUM(W11:W19)</f>
        <v>2491</v>
      </c>
      <c r="X20" s="284">
        <f>SUM(X11:X19)</f>
        <v>2188</v>
      </c>
      <c r="Y20" s="137" t="s">
        <v>4</v>
      </c>
      <c r="Z20" s="138">
        <f>SUM(Z11:Z19)</f>
        <v>35</v>
      </c>
      <c r="AA20" s="48">
        <f>SUM(AA11:AA19)</f>
        <v>9</v>
      </c>
      <c r="AB20" s="48">
        <f>AA20</f>
        <v>9</v>
      </c>
      <c r="AC20" s="139">
        <f>SUM(AC11:AC19)</f>
        <v>7</v>
      </c>
      <c r="AD20" s="140">
        <f>AC20</f>
        <v>7</v>
      </c>
      <c r="AE20" s="36"/>
      <c r="AF20" s="21"/>
      <c r="AG20" s="69"/>
      <c r="AH20" s="92"/>
      <c r="AI20" s="40"/>
      <c r="AJ20" s="21"/>
      <c r="AK20" s="19"/>
      <c r="AL20" s="40"/>
      <c r="AM20" s="21"/>
      <c r="AN20" s="59"/>
    </row>
    <row r="21" spans="1:40" ht="11.25" customHeight="1">
      <c r="A21" s="94"/>
      <c r="B21" s="496"/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94"/>
      <c r="U21" s="94"/>
      <c r="V21" s="496"/>
      <c r="W21" s="497"/>
      <c r="X21" s="497"/>
      <c r="Y21" s="497"/>
      <c r="Z21" s="497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7"/>
      <c r="AM21" s="497"/>
      <c r="AN21" s="94"/>
    </row>
    <row r="22" spans="1:40" ht="11.25" customHeight="1">
      <c r="A22" s="94"/>
      <c r="B22" s="419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94"/>
      <c r="U22" s="94"/>
      <c r="V22" s="419"/>
      <c r="W22" s="498"/>
      <c r="X22" s="498"/>
      <c r="Y22" s="498"/>
      <c r="Z22" s="498"/>
      <c r="AA22" s="498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8"/>
      <c r="AM22" s="498"/>
      <c r="AN22" s="94"/>
    </row>
    <row r="23" spans="2:40" ht="15.75" customHeight="1">
      <c r="B23" s="393" t="s">
        <v>0</v>
      </c>
      <c r="C23" s="409" t="s">
        <v>13</v>
      </c>
      <c r="D23" s="411" t="s">
        <v>14</v>
      </c>
      <c r="E23" s="399" t="s">
        <v>39</v>
      </c>
      <c r="F23" s="401" t="s">
        <v>1</v>
      </c>
      <c r="G23" s="403" t="s">
        <v>8</v>
      </c>
      <c r="H23" s="403" t="s">
        <v>8</v>
      </c>
      <c r="I23" s="405" t="s">
        <v>8</v>
      </c>
      <c r="J23" s="499" t="s">
        <v>8</v>
      </c>
      <c r="K23" s="380" t="s">
        <v>5</v>
      </c>
      <c r="L23" s="382"/>
      <c r="M23" s="380" t="s">
        <v>6</v>
      </c>
      <c r="N23" s="381"/>
      <c r="O23" s="380" t="s">
        <v>7</v>
      </c>
      <c r="P23" s="382"/>
      <c r="Q23" s="380" t="s">
        <v>3</v>
      </c>
      <c r="R23" s="381"/>
      <c r="S23" s="382"/>
      <c r="T23" s="59"/>
      <c r="V23" s="393" t="s">
        <v>0</v>
      </c>
      <c r="W23" s="409" t="s">
        <v>13</v>
      </c>
      <c r="X23" s="411" t="s">
        <v>14</v>
      </c>
      <c r="Y23" s="399" t="s">
        <v>39</v>
      </c>
      <c r="Z23" s="401" t="s">
        <v>1</v>
      </c>
      <c r="AA23" s="403" t="s">
        <v>8</v>
      </c>
      <c r="AB23" s="403" t="s">
        <v>8</v>
      </c>
      <c r="AC23" s="405" t="s">
        <v>8</v>
      </c>
      <c r="AD23" s="499" t="s">
        <v>8</v>
      </c>
      <c r="AE23" s="380" t="s">
        <v>5</v>
      </c>
      <c r="AF23" s="382"/>
      <c r="AG23" s="380" t="s">
        <v>6</v>
      </c>
      <c r="AH23" s="381"/>
      <c r="AI23" s="380" t="s">
        <v>7</v>
      </c>
      <c r="AJ23" s="382"/>
      <c r="AK23" s="380" t="s">
        <v>3</v>
      </c>
      <c r="AL23" s="381"/>
      <c r="AM23" s="382"/>
      <c r="AN23" s="59"/>
    </row>
    <row r="24" spans="2:40" ht="15.75" customHeight="1">
      <c r="B24" s="394"/>
      <c r="C24" s="410"/>
      <c r="D24" s="412"/>
      <c r="E24" s="400"/>
      <c r="F24" s="402"/>
      <c r="G24" s="404"/>
      <c r="H24" s="404"/>
      <c r="I24" s="406"/>
      <c r="J24" s="408"/>
      <c r="K24" s="34" t="s">
        <v>23</v>
      </c>
      <c r="L24" s="20" t="s">
        <v>2</v>
      </c>
      <c r="M24" s="68" t="s">
        <v>23</v>
      </c>
      <c r="N24" s="70" t="s">
        <v>2</v>
      </c>
      <c r="O24" s="37" t="s">
        <v>23</v>
      </c>
      <c r="P24" s="20" t="s">
        <v>2</v>
      </c>
      <c r="Q24" s="37" t="s">
        <v>8</v>
      </c>
      <c r="R24" s="34" t="s">
        <v>23</v>
      </c>
      <c r="S24" s="20" t="s">
        <v>2</v>
      </c>
      <c r="T24" s="59"/>
      <c r="V24" s="394"/>
      <c r="W24" s="410"/>
      <c r="X24" s="412"/>
      <c r="Y24" s="400"/>
      <c r="Z24" s="402"/>
      <c r="AA24" s="404"/>
      <c r="AB24" s="404"/>
      <c r="AC24" s="406"/>
      <c r="AD24" s="408"/>
      <c r="AE24" s="34" t="s">
        <v>23</v>
      </c>
      <c r="AF24" s="20" t="s">
        <v>2</v>
      </c>
      <c r="AG24" s="68" t="s">
        <v>23</v>
      </c>
      <c r="AH24" s="70" t="s">
        <v>2</v>
      </c>
      <c r="AI24" s="37" t="s">
        <v>23</v>
      </c>
      <c r="AJ24" s="20" t="s">
        <v>2</v>
      </c>
      <c r="AK24" s="37" t="s">
        <v>8</v>
      </c>
      <c r="AL24" s="34" t="s">
        <v>23</v>
      </c>
      <c r="AM24" s="20" t="s">
        <v>2</v>
      </c>
      <c r="AN24" s="59"/>
    </row>
    <row r="25" spans="2:40" ht="15.75" customHeight="1">
      <c r="B25" s="119">
        <v>10</v>
      </c>
      <c r="C25" s="120">
        <v>111</v>
      </c>
      <c r="D25" s="280">
        <v>103</v>
      </c>
      <c r="E25" s="121">
        <v>14</v>
      </c>
      <c r="F25" s="268">
        <v>3</v>
      </c>
      <c r="G25" s="49">
        <f>SUMIF(M4,"&gt;13",B11)+SUMIF(M4,"&gt;31",B11)+SUMIF(M4,"&gt;49",B11)+SUMIF(M4,"&gt;67",B11)-SUMIF(M4,"&lt;-4",B11)-SUMIF(M4,"&lt;-22",B11)-SUMIF(M4,"&lt;-40",B11)-SUMIF(M4,"&lt;-58",B11)</f>
        <v>1</v>
      </c>
      <c r="H25" s="268" t="str">
        <f aca="true" t="shared" si="4" ref="H25:H33">IF(G25=4,"| | | |",IF(G25=3,"| | |",IF(G25=2,"| |",IF(G25=1,"|",IF(G25=0,"",IF(G25=-1,"- |",G25))))))</f>
        <v>|</v>
      </c>
      <c r="I25" s="82">
        <f>SUMIF(N4,"&gt;13",B11)+SUMIF(N4,"&gt;31",B11)+SUMIF(N4,"&gt;49",B11)+SUMIF(N4,"&gt;67",B11)-SUMIF(N4,"&lt;-4",B11)-SUMIF(N4,"&lt;-22",B11)-SUMIF(N4,"&lt;-40",B11)-SUMIF(N4,"&lt;-58",B11)</f>
        <v>0</v>
      </c>
      <c r="J25" s="123">
        <f aca="true" t="shared" si="5" ref="J25:J33">IF(I25=4,"| | | |",IF(I25=3,"| | |",IF(I25=2,"| |",IF(I25=1,"|",IF(I25=0,"",IF(I25=-1,"- |",I25))))))</f>
      </c>
      <c r="K25" s="161"/>
      <c r="L25" s="162"/>
      <c r="M25" s="163"/>
      <c r="N25" s="164"/>
      <c r="O25" s="161"/>
      <c r="P25" s="165"/>
      <c r="Q25" s="166"/>
      <c r="R25" s="167"/>
      <c r="S25" s="165"/>
      <c r="T25" s="248"/>
      <c r="U25" s="249"/>
      <c r="V25" s="119">
        <v>10</v>
      </c>
      <c r="W25" s="120">
        <v>111</v>
      </c>
      <c r="X25" s="280">
        <v>103</v>
      </c>
      <c r="Y25" s="121">
        <v>14</v>
      </c>
      <c r="Z25" s="268">
        <v>3</v>
      </c>
      <c r="AA25" s="49">
        <f>SUMIF(AG4,"&gt;13",V11)+SUMIF(AG4,"&gt;31",V11)+SUMIF(AG4,"&gt;49",V11)+SUMIF(AG4,"&gt;67",V11)-SUMIF(AG4,"&lt;-4",V11)-SUMIF(AG4,"&lt;-22",V11)-SUMIF(AG4,"&lt;-40",V11)-SUMIF(AG4,"&lt;-58",V11)</f>
        <v>1</v>
      </c>
      <c r="AB25" s="268" t="str">
        <f aca="true" t="shared" si="6" ref="AB25:AB33">IF(AA25=4,"| | | |",IF(AA25=3,"| | |",IF(AA25=2,"| |",IF(AA25=1,"|",IF(AA25=0,"",IF(AA25=-1,"- |",AA25))))))</f>
        <v>|</v>
      </c>
      <c r="AC25" s="82">
        <f>SUMIF(AH4,"&gt;13",V11)+SUMIF(AH4,"&gt;31",V11)+SUMIF(AH4,"&gt;49",V11)+SUMIF(AH4,"&gt;67",V11)-SUMIF(AH4,"&lt;-4",V11)-SUMIF(AH4,"&lt;-22",V11)-SUMIF(AH4,"&lt;-40",V11)-SUMIF(AH4,"&lt;-58",V11)</f>
        <v>0</v>
      </c>
      <c r="AD25" s="123">
        <f aca="true" t="shared" si="7" ref="AD25:AD33">IF(AC25=4,"| | | |",IF(AC25=3,"| | |",IF(AC25=2,"| |",IF(AC25=1,"|",IF(AC25=0,"",IF(AC25=-1,"- |",AC25))))))</f>
      </c>
      <c r="AE25" s="18"/>
      <c r="AF25" s="60"/>
      <c r="AG25" s="66"/>
      <c r="AH25" s="67"/>
      <c r="AI25" s="18"/>
      <c r="AJ25" s="30"/>
      <c r="AK25" s="31"/>
      <c r="AL25" s="98"/>
      <c r="AM25" s="30"/>
      <c r="AN25" s="59"/>
    </row>
    <row r="26" spans="2:40" ht="15.75" customHeight="1">
      <c r="B26" s="124">
        <v>11</v>
      </c>
      <c r="C26" s="125">
        <v>117</v>
      </c>
      <c r="D26" s="281">
        <v>100</v>
      </c>
      <c r="E26" s="126">
        <v>16</v>
      </c>
      <c r="F26" s="266">
        <v>3</v>
      </c>
      <c r="G26" s="50">
        <f>SUMIF(M4,"&gt;15",B11)+SUMIF(M4,"&gt;33",B11)+SUMIF(M4,"&gt;51",B11)+SUMIF(M4,"&gt;69",B11)-SUMIF(M4,"&lt;-2",B11)-SUMIF(M4,"&lt;-20",B11)-SUMIF(M4,"&lt;-38",B11)-SUMIF(M4,"&lt;-56",B11)</f>
        <v>1</v>
      </c>
      <c r="H26" s="266" t="str">
        <f t="shared" si="4"/>
        <v>|</v>
      </c>
      <c r="I26" s="83">
        <f>SUMIF(N4,"&gt;15",B11)+SUMIF(N4,"&gt;33",B11)+SUMIF(N4,"&gt;51",B11)+SUMIF(N4,"&gt;69",B11)-SUMIF(N4,"&lt;-2",B11)-SUMIF(N4,"&lt;-20",B11)-SUMIF(N4,"&lt;-38",B11)-SUMIF(N4,"&lt;-56",B11)</f>
        <v>0</v>
      </c>
      <c r="J26" s="127">
        <f t="shared" si="5"/>
      </c>
      <c r="K26" s="169"/>
      <c r="L26" s="170"/>
      <c r="M26" s="171"/>
      <c r="N26" s="172"/>
      <c r="O26" s="169"/>
      <c r="P26" s="173"/>
      <c r="Q26" s="174"/>
      <c r="R26" s="175"/>
      <c r="S26" s="173"/>
      <c r="T26" s="248"/>
      <c r="U26" s="249"/>
      <c r="V26" s="124">
        <v>11</v>
      </c>
      <c r="W26" s="125">
        <v>117</v>
      </c>
      <c r="X26" s="281">
        <v>100</v>
      </c>
      <c r="Y26" s="126">
        <v>16</v>
      </c>
      <c r="Z26" s="266">
        <v>3</v>
      </c>
      <c r="AA26" s="50">
        <f>SUMIF(AG4,"&gt;15",V11)+SUMIF(AG4,"&gt;33",V11)+SUMIF(AG4,"&gt;51",V11)+SUMIF(AG4,"&gt;69",V11)-SUMIF(AG4,"&lt;-2",V11)-SUMIF(AG4,"&lt;-20",V11)-SUMIF(AG4,"&lt;-38",V11)-SUMIF(AG4,"&lt;-56",V11)</f>
        <v>1</v>
      </c>
      <c r="AB26" s="266" t="str">
        <f t="shared" si="6"/>
        <v>|</v>
      </c>
      <c r="AC26" s="83">
        <f>SUMIF(AH4,"&gt;15",V11)+SUMIF(AH4,"&gt;33",V11)+SUMIF(AH4,"&gt;51",V11)+SUMIF(AH4,"&gt;69",V11)-SUMIF(AH4,"&lt;-2",V11)-SUMIF(AH4,"&lt;-20",V11)-SUMIF(AH4,"&lt;-38",V11)-SUMIF(AH4,"&lt;-56",V11)</f>
        <v>0</v>
      </c>
      <c r="AD26" s="127">
        <f t="shared" si="7"/>
      </c>
      <c r="AE26" s="38"/>
      <c r="AF26" s="61"/>
      <c r="AG26" s="63"/>
      <c r="AH26" s="74"/>
      <c r="AI26" s="38"/>
      <c r="AJ26" s="32"/>
      <c r="AK26" s="33"/>
      <c r="AL26" s="97"/>
      <c r="AM26" s="32"/>
      <c r="AN26" s="59"/>
    </row>
    <row r="27" spans="2:40" ht="15.75" customHeight="1">
      <c r="B27" s="141">
        <v>12</v>
      </c>
      <c r="C27" s="270">
        <v>433</v>
      </c>
      <c r="D27" s="286">
        <v>403</v>
      </c>
      <c r="E27" s="143">
        <v>2</v>
      </c>
      <c r="F27" s="267">
        <v>5</v>
      </c>
      <c r="G27" s="51">
        <f>SUMIF(M4,"&gt;1",B11)+SUMIF(M4,"&gt;19",B11)+SUMIF(M4,"&gt;37",B11)+SUMIF(M4,"&gt;55",B11)-SUMIF(M4,"&lt;-16",B11)-SUMIF(M4,"&lt;-34",B11)-SUMIF(M4,"&lt;-52",B11)-SUMIF(M4,"&lt;-70",B11)</f>
        <v>1</v>
      </c>
      <c r="H27" s="131" t="str">
        <f t="shared" si="4"/>
        <v>|</v>
      </c>
      <c r="I27" s="85">
        <f>SUMIF(N4,"&gt;1",B11)+SUMIF(N4,"&gt;19",B11)+SUMIF(N4,"&gt;37",B11)+SUMIF(N4,"&gt;55",B11)-SUMIF(N4,"&lt;-16",B11)-SUMIF(N4,"&lt;-34",B11)-SUMIF(N4,"&lt;-52",B11)-SUMIF(N4,"&lt;-70",B11)</f>
        <v>1</v>
      </c>
      <c r="J27" s="132" t="str">
        <f t="shared" si="5"/>
        <v>|</v>
      </c>
      <c r="K27" s="177"/>
      <c r="L27" s="178"/>
      <c r="M27" s="179"/>
      <c r="N27" s="180"/>
      <c r="O27" s="177"/>
      <c r="P27" s="181"/>
      <c r="Q27" s="182"/>
      <c r="R27" s="183"/>
      <c r="S27" s="181"/>
      <c r="T27" s="248"/>
      <c r="U27" s="249"/>
      <c r="V27" s="141">
        <v>12</v>
      </c>
      <c r="W27" s="270">
        <v>433</v>
      </c>
      <c r="X27" s="286">
        <v>403</v>
      </c>
      <c r="Y27" s="143">
        <v>2</v>
      </c>
      <c r="Z27" s="267">
        <v>5</v>
      </c>
      <c r="AA27" s="51">
        <f>SUMIF(AG4,"&gt;1",V11)+SUMIF(AG4,"&gt;19",V11)+SUMIF(AG4,"&gt;37",V11)+SUMIF(AG4,"&gt;55",V11)-SUMIF(AG4,"&lt;-16",V11)-SUMIF(AG4,"&lt;-34",V11)-SUMIF(AG4,"&lt;-52",V11)-SUMIF(AG4,"&lt;-70",V11)</f>
        <v>1</v>
      </c>
      <c r="AB27" s="131" t="str">
        <f t="shared" si="6"/>
        <v>|</v>
      </c>
      <c r="AC27" s="85">
        <f>SUMIF(AH4,"&gt;1",V11)+SUMIF(AH4,"&gt;19",V11)+SUMIF(AH4,"&gt;37",V11)+SUMIF(AH4,"&gt;55",V11)-SUMIF(AH4,"&lt;-16",V11)-SUMIF(AH4,"&lt;-34",V11)-SUMIF(AH4,"&lt;-52",V11)-SUMIF(AH4,"&lt;-70",V11)</f>
        <v>1</v>
      </c>
      <c r="AD27" s="132" t="str">
        <f t="shared" si="7"/>
        <v>|</v>
      </c>
      <c r="AE27" s="39"/>
      <c r="AF27" s="62"/>
      <c r="AG27" s="64"/>
      <c r="AH27" s="65"/>
      <c r="AI27" s="39"/>
      <c r="AJ27" s="95"/>
      <c r="AK27" s="16"/>
      <c r="AL27" s="35"/>
      <c r="AM27" s="95"/>
      <c r="AN27" s="59"/>
    </row>
    <row r="28" spans="2:40" ht="15.75" customHeight="1">
      <c r="B28" s="144">
        <v>13</v>
      </c>
      <c r="C28" s="269">
        <v>279</v>
      </c>
      <c r="D28" s="287">
        <v>171</v>
      </c>
      <c r="E28" s="121">
        <v>12</v>
      </c>
      <c r="F28" s="268">
        <v>4</v>
      </c>
      <c r="G28" s="52">
        <f>SUMIF(M4,"&gt;11",B11)+SUMIF(M4,"&gt;29",B11)+SUMIF(M4,"&gt;47",B11)+SUMIF(M4,"&gt;65",B11)-SUMIF(M4,"&lt;-6",B11)-SUMIF(M4,"&lt;-24",B11)-SUMIF(M4,"&lt;-42",B11)-SUMIF(M4,"&lt;-60",B11)</f>
        <v>1</v>
      </c>
      <c r="H28" s="268" t="str">
        <f t="shared" si="4"/>
        <v>|</v>
      </c>
      <c r="I28" s="79">
        <f>SUMIF(N4,"&gt;11",B11)+SUMIF(N4,"&gt;29",B11)+SUMIF(N4,"&gt;47",B11)+SUMIF(N4,"&gt;65",B11)-SUMIF(N4,"&lt;-6",B11)-SUMIF(N4,"&lt;-24",B11)-SUMIF(N4,"&lt;-42",B11)-SUMIF(N4,"&lt;-60",B11)</f>
        <v>1</v>
      </c>
      <c r="J28" s="123" t="str">
        <f t="shared" si="5"/>
        <v>|</v>
      </c>
      <c r="K28" s="161"/>
      <c r="L28" s="165"/>
      <c r="M28" s="163"/>
      <c r="N28" s="164"/>
      <c r="O28" s="161"/>
      <c r="P28" s="165"/>
      <c r="Q28" s="166"/>
      <c r="R28" s="167"/>
      <c r="S28" s="165"/>
      <c r="T28" s="248"/>
      <c r="U28" s="249"/>
      <c r="V28" s="144">
        <v>13</v>
      </c>
      <c r="W28" s="269">
        <v>279</v>
      </c>
      <c r="X28" s="287">
        <v>171</v>
      </c>
      <c r="Y28" s="121">
        <v>12</v>
      </c>
      <c r="Z28" s="268">
        <v>4</v>
      </c>
      <c r="AA28" s="52">
        <f>SUMIF(AG4,"&gt;11",V11)+SUMIF(AG4,"&gt;29",V11)+SUMIF(AG4,"&gt;47",V11)+SUMIF(AG4,"&gt;65",V11)-SUMIF(AG4,"&lt;-6",V11)-SUMIF(AG4,"&lt;-24",V11)-SUMIF(AG4,"&lt;-42",V11)-SUMIF(AG4,"&lt;-60",V11)</f>
        <v>1</v>
      </c>
      <c r="AB28" s="268" t="str">
        <f t="shared" si="6"/>
        <v>|</v>
      </c>
      <c r="AC28" s="79">
        <f>SUMIF(AH4,"&gt;11",V11)+SUMIF(AH4,"&gt;29",V11)+SUMIF(AH4,"&gt;47",V11)+SUMIF(AH4,"&gt;65",V11)-SUMIF(AH4,"&lt;-6",V11)-SUMIF(AH4,"&lt;-24",V11)-SUMIF(AH4,"&lt;-42",V11)-SUMIF(AH4,"&lt;-60",V11)</f>
        <v>1</v>
      </c>
      <c r="AD28" s="123" t="str">
        <f t="shared" si="7"/>
        <v>|</v>
      </c>
      <c r="AE28" s="18"/>
      <c r="AF28" s="30"/>
      <c r="AG28" s="66"/>
      <c r="AH28" s="67"/>
      <c r="AI28" s="18"/>
      <c r="AJ28" s="30"/>
      <c r="AK28" s="31"/>
      <c r="AL28" s="98"/>
      <c r="AM28" s="30"/>
      <c r="AN28" s="59"/>
    </row>
    <row r="29" spans="2:40" ht="15.75" customHeight="1">
      <c r="B29" s="205">
        <v>14</v>
      </c>
      <c r="C29" s="147">
        <v>271</v>
      </c>
      <c r="D29" s="288">
        <v>166</v>
      </c>
      <c r="E29" s="263">
        <v>10</v>
      </c>
      <c r="F29" s="131">
        <v>4</v>
      </c>
      <c r="G29" s="53">
        <f>SUMIF(M4,"&gt;9",B11)+SUMIF(M4,"&gt;27",B11)+SUMIF(M4,"&gt;45",B11)+SUMIF(M4,"&gt;63",B11)-SUMIF(M4,"&lt;-8",B11)-SUMIF(M4,"&lt;-26",B11)-SUMIF(M4,"&lt;-44",B11)-SUMIF(M4,"&lt;-62",B11)</f>
        <v>1</v>
      </c>
      <c r="H29" s="266" t="str">
        <f t="shared" si="4"/>
        <v>|</v>
      </c>
      <c r="I29" s="86">
        <f>SUMIF(N4,"&gt;9",B11)+SUMIF(N4,"&gt;27",B11)+SUMIF(N4,"&gt;45",B11)+SUMIF(N4,"&gt;63",B11)-SUMIF(N4,"&lt;-8",B11)-SUMIF(N4,"&lt;-26",B11)-SUMIF(N4,"&lt;-44",B11)-SUMIF(N4,"&lt;-62",B11)</f>
        <v>1</v>
      </c>
      <c r="J29" s="127" t="str">
        <f t="shared" si="5"/>
        <v>|</v>
      </c>
      <c r="K29" s="169"/>
      <c r="L29" s="173"/>
      <c r="M29" s="171"/>
      <c r="N29" s="172"/>
      <c r="O29" s="169"/>
      <c r="P29" s="173"/>
      <c r="Q29" s="174"/>
      <c r="R29" s="175"/>
      <c r="S29" s="173"/>
      <c r="T29" s="248"/>
      <c r="U29" s="249"/>
      <c r="V29" s="205">
        <v>14</v>
      </c>
      <c r="W29" s="147">
        <v>271</v>
      </c>
      <c r="X29" s="288">
        <v>166</v>
      </c>
      <c r="Y29" s="263">
        <v>10</v>
      </c>
      <c r="Z29" s="131">
        <v>4</v>
      </c>
      <c r="AA29" s="53">
        <f>SUMIF(AG4,"&gt;9",V11)+SUMIF(AG4,"&gt;27",V11)+SUMIF(AG4,"&gt;45",V11)+SUMIF(AG4,"&gt;63",V11)-SUMIF(AG4,"&lt;-8",V11)-SUMIF(AG4,"&lt;-26",V11)-SUMIF(AG4,"&lt;-44",V11)-SUMIF(AG4,"&lt;-62",V11)</f>
        <v>1</v>
      </c>
      <c r="AB29" s="266" t="str">
        <f t="shared" si="6"/>
        <v>|</v>
      </c>
      <c r="AC29" s="86">
        <f>SUMIF(AH4,"&gt;9",V11)+SUMIF(AH4,"&gt;27",V11)+SUMIF(AH4,"&gt;45",V11)+SUMIF(AH4,"&gt;63",V11)-SUMIF(AH4,"&lt;-8",V11)-SUMIF(AH4,"&lt;-26",V11)-SUMIF(AH4,"&lt;-44",V11)-SUMIF(AH4,"&lt;-62",V11)</f>
        <v>1</v>
      </c>
      <c r="AD29" s="127" t="str">
        <f t="shared" si="7"/>
        <v>|</v>
      </c>
      <c r="AE29" s="38"/>
      <c r="AF29" s="32"/>
      <c r="AG29" s="63"/>
      <c r="AH29" s="74"/>
      <c r="AI29" s="38"/>
      <c r="AJ29" s="32"/>
      <c r="AK29" s="33"/>
      <c r="AL29" s="97"/>
      <c r="AM29" s="32"/>
      <c r="AN29" s="59"/>
    </row>
    <row r="30" spans="2:40" ht="15.75" customHeight="1">
      <c r="B30" s="207">
        <v>15</v>
      </c>
      <c r="C30" s="270">
        <v>90</v>
      </c>
      <c r="D30" s="286">
        <v>79</v>
      </c>
      <c r="E30" s="143">
        <v>18</v>
      </c>
      <c r="F30" s="267">
        <v>3</v>
      </c>
      <c r="G30" s="51">
        <f>SUMIF(M4,"&gt;17",B11)+SUMIF(M4,"&gt;35",B11)+SUMIF(M4,"&gt;53",B11)+SUMIF(M4,"&gt;71",B11)-SUMIF(M4,"&lt;-0",B11)-SUMIF(M4,"&lt;-18",B11)-SUMIF(M4,"&lt;-36",B11)-SUMIF(M4,"&lt;-54",B11)</f>
        <v>1</v>
      </c>
      <c r="H30" s="131" t="str">
        <f t="shared" si="4"/>
        <v>|</v>
      </c>
      <c r="I30" s="85">
        <f>SUMIF(N4,"&gt;17",B11)+SUMIF(N4,"&gt;35",B11)+SUMIF(N4,"&gt;53",B11)+SUMIF(N4,"&gt;71",B11)-SUMIF(N4,"&lt;-0",B11)-SUMIF(N4,"&lt;-18",B11)-SUMIF(N4,"&lt;-36",B11)-SUMIF(N4,"&lt;-54",B11)</f>
        <v>0</v>
      </c>
      <c r="J30" s="132">
        <f t="shared" si="5"/>
      </c>
      <c r="K30" s="177"/>
      <c r="L30" s="181"/>
      <c r="M30" s="179"/>
      <c r="N30" s="180"/>
      <c r="O30" s="177"/>
      <c r="P30" s="181"/>
      <c r="Q30" s="182"/>
      <c r="R30" s="183"/>
      <c r="S30" s="181"/>
      <c r="T30" s="248"/>
      <c r="U30" s="249"/>
      <c r="V30" s="207">
        <v>15</v>
      </c>
      <c r="W30" s="270">
        <v>90</v>
      </c>
      <c r="X30" s="286">
        <v>79</v>
      </c>
      <c r="Y30" s="143">
        <v>18</v>
      </c>
      <c r="Z30" s="267">
        <v>3</v>
      </c>
      <c r="AA30" s="51">
        <f>SUMIF(AG4,"&gt;17",V11)+SUMIF(AG4,"&gt;35",V11)+SUMIF(AG4,"&gt;53",V11)+SUMIF(AG4,"&gt;71",V11)-SUMIF(AG4,"&lt;-0",V11)-SUMIF(AG4,"&lt;-18",V11)-SUMIF(AG4,"&lt;-36",V11)-SUMIF(AG4,"&lt;-54",V11)</f>
        <v>1</v>
      </c>
      <c r="AB30" s="131" t="str">
        <f t="shared" si="6"/>
        <v>|</v>
      </c>
      <c r="AC30" s="85">
        <f>SUMIF(AH4,"&gt;17",V11)+SUMIF(AH4,"&gt;35",V11)+SUMIF(AH4,"&gt;53",V11)+SUMIF(AH4,"&gt;71",V11)-SUMIF(AH4,"&lt;-0",V11)-SUMIF(AH4,"&lt;-18",V11)-SUMIF(AH4,"&lt;-36",V11)-SUMIF(AH4,"&lt;-54",V11)</f>
        <v>0</v>
      </c>
      <c r="AD30" s="132">
        <f t="shared" si="7"/>
      </c>
      <c r="AE30" s="39"/>
      <c r="AF30" s="95"/>
      <c r="AG30" s="64"/>
      <c r="AH30" s="65"/>
      <c r="AI30" s="39"/>
      <c r="AJ30" s="95"/>
      <c r="AK30" s="16"/>
      <c r="AL30" s="35"/>
      <c r="AM30" s="95"/>
      <c r="AN30" s="59"/>
    </row>
    <row r="31" spans="2:40" ht="15.75" customHeight="1">
      <c r="B31" s="144">
        <v>16</v>
      </c>
      <c r="C31" s="269">
        <v>434</v>
      </c>
      <c r="D31" s="287">
        <v>370</v>
      </c>
      <c r="E31" s="121">
        <v>4</v>
      </c>
      <c r="F31" s="268">
        <v>5</v>
      </c>
      <c r="G31" s="52">
        <f>SUMIF(M4,"&gt;3",B11)+SUMIF(M4,"&gt;21",B11)+SUMIF(M4,"&gt;39",B11)+SUMIF(M4,"&gt;57",B11)-SUMIF(M4,"&lt;-14",B11)-SUMIF(M4,"&lt;-32",B11)-SUMIF(M4,"&lt;-50",B11)-SUMIF(M4,"&lt;-68",B11)</f>
        <v>1</v>
      </c>
      <c r="H31" s="268" t="str">
        <f t="shared" si="4"/>
        <v>|</v>
      </c>
      <c r="I31" s="79">
        <f>SUMIF(N4,"&gt;3",B11)+SUMIF(N4,"&gt;21",B11)+SUMIF(N4,"&gt;39",B11)+SUMIF(N4,"&gt;57",B11)-SUMIF(N4,"&lt;-14",B11)-SUMIF(N4,"&lt;-32",B11)-SUMIF(N4,"&lt;-50",B11)-SUMIF(N4,"&lt;-68",B11)</f>
        <v>1</v>
      </c>
      <c r="J31" s="123" t="str">
        <f t="shared" si="5"/>
        <v>|</v>
      </c>
      <c r="K31" s="161"/>
      <c r="L31" s="165"/>
      <c r="M31" s="163"/>
      <c r="N31" s="164"/>
      <c r="O31" s="161"/>
      <c r="P31" s="165"/>
      <c r="Q31" s="166"/>
      <c r="R31" s="167"/>
      <c r="S31" s="165"/>
      <c r="T31" s="248"/>
      <c r="U31" s="249"/>
      <c r="V31" s="144">
        <v>16</v>
      </c>
      <c r="W31" s="269">
        <v>434</v>
      </c>
      <c r="X31" s="287">
        <v>370</v>
      </c>
      <c r="Y31" s="121">
        <v>4</v>
      </c>
      <c r="Z31" s="268">
        <v>5</v>
      </c>
      <c r="AA31" s="52">
        <f>SUMIF(AG4,"&gt;3",V11)+SUMIF(AG4,"&gt;21",V11)+SUMIF(AG4,"&gt;39",V11)+SUMIF(AG4,"&gt;57",V11)-SUMIF(AG4,"&lt;-14",V11)-SUMIF(AG4,"&lt;-32",V11)-SUMIF(AG4,"&lt;-50",V11)-SUMIF(AG4,"&lt;-68",V11)</f>
        <v>1</v>
      </c>
      <c r="AB31" s="268" t="str">
        <f t="shared" si="6"/>
        <v>|</v>
      </c>
      <c r="AC31" s="79">
        <f>SUMIF(AH4,"&gt;3",V11)+SUMIF(AH4,"&gt;21",V11)+SUMIF(AH4,"&gt;39",V11)+SUMIF(AH4,"&gt;57",V11)-SUMIF(AH4,"&lt;-14",V11)-SUMIF(AH4,"&lt;-32",V11)-SUMIF(AH4,"&lt;-50",V11)-SUMIF(AH4,"&lt;-68",V11)</f>
        <v>1</v>
      </c>
      <c r="AD31" s="123" t="str">
        <f t="shared" si="7"/>
        <v>|</v>
      </c>
      <c r="AE31" s="18"/>
      <c r="AF31" s="30"/>
      <c r="AG31" s="66"/>
      <c r="AH31" s="67"/>
      <c r="AI31" s="18"/>
      <c r="AJ31" s="30"/>
      <c r="AK31" s="31"/>
      <c r="AL31" s="98"/>
      <c r="AM31" s="30"/>
      <c r="AN31" s="59"/>
    </row>
    <row r="32" spans="2:40" ht="15.75" customHeight="1">
      <c r="B32" s="205">
        <v>17</v>
      </c>
      <c r="C32" s="147">
        <v>250</v>
      </c>
      <c r="D32" s="288">
        <v>184</v>
      </c>
      <c r="E32" s="263">
        <v>8</v>
      </c>
      <c r="F32" s="131">
        <v>4</v>
      </c>
      <c r="G32" s="53">
        <f>SUMIF(M4,"&gt;7",B11)+SUMIF(M4,"&gt;25",B11)+SUMIF(M4,"&gt;43",B11)+SUMIF(M4,"&gt;61",B11)-SUMIF(M4,"&lt;-10",B11)-SUMIF(M4,"&lt;-28",B11)-SUMIF(M4,"&lt;-46",B11)-SUMIF(M4,"&lt;-64",B11)</f>
        <v>1</v>
      </c>
      <c r="H32" s="266" t="str">
        <f t="shared" si="4"/>
        <v>|</v>
      </c>
      <c r="I32" s="86">
        <f>SUMIF(N4,"&gt;7",B11)+SUMIF(N4,"&gt;25",B11)+SUMIF(N4,"&gt;43",B11)+SUMIF(N4,"&gt;61",B11)-SUMIF(N4,"&lt;-10",B11)-SUMIF(N4,"&lt;-28",B11)-SUMIF(N4,"&lt;-46",B11)-SUMIF(N4,"&lt;-64",B11)</f>
        <v>1</v>
      </c>
      <c r="J32" s="127" t="str">
        <f t="shared" si="5"/>
        <v>|</v>
      </c>
      <c r="K32" s="169"/>
      <c r="L32" s="173"/>
      <c r="M32" s="171"/>
      <c r="N32" s="172"/>
      <c r="O32" s="169"/>
      <c r="P32" s="173"/>
      <c r="Q32" s="174"/>
      <c r="R32" s="175"/>
      <c r="S32" s="173"/>
      <c r="T32" s="248"/>
      <c r="U32" s="249"/>
      <c r="V32" s="205">
        <v>17</v>
      </c>
      <c r="W32" s="147">
        <v>250</v>
      </c>
      <c r="X32" s="288">
        <v>184</v>
      </c>
      <c r="Y32" s="263">
        <v>8</v>
      </c>
      <c r="Z32" s="131">
        <v>4</v>
      </c>
      <c r="AA32" s="53">
        <f>SUMIF(AG4,"&gt;7",V11)+SUMIF(AG4,"&gt;25",V11)+SUMIF(AG4,"&gt;43",V11)+SUMIF(AG4,"&gt;61",V11)-SUMIF(AG4,"&lt;-10",V11)-SUMIF(AG4,"&lt;-28",V11)-SUMIF(AG4,"&lt;-46",V11)-SUMIF(AG4,"&lt;-64",V11)</f>
        <v>1</v>
      </c>
      <c r="AB32" s="266" t="str">
        <f t="shared" si="6"/>
        <v>|</v>
      </c>
      <c r="AC32" s="86">
        <f>SUMIF(AH4,"&gt;7",V11)+SUMIF(AH4,"&gt;25",V11)+SUMIF(AH4,"&gt;43",V11)+SUMIF(AH4,"&gt;61",V11)-SUMIF(AH4,"&lt;-10",V11)-SUMIF(AH4,"&lt;-28",V11)-SUMIF(AH4,"&lt;-46",V11)-SUMIF(AH4,"&lt;-64",V11)</f>
        <v>1</v>
      </c>
      <c r="AD32" s="127" t="str">
        <f t="shared" si="7"/>
        <v>|</v>
      </c>
      <c r="AE32" s="38"/>
      <c r="AF32" s="32"/>
      <c r="AG32" s="63"/>
      <c r="AH32" s="74"/>
      <c r="AI32" s="38"/>
      <c r="AJ32" s="32"/>
      <c r="AK32" s="33"/>
      <c r="AL32" s="97"/>
      <c r="AM32" s="32"/>
      <c r="AN32" s="59"/>
    </row>
    <row r="33" spans="2:40" ht="15.75" customHeight="1">
      <c r="B33" s="207">
        <v>18</v>
      </c>
      <c r="C33" s="270">
        <v>203</v>
      </c>
      <c r="D33" s="286">
        <v>188</v>
      </c>
      <c r="E33" s="143">
        <v>6</v>
      </c>
      <c r="F33" s="267">
        <v>3</v>
      </c>
      <c r="G33" s="51">
        <f>SUMIF(M4,"&gt;5",B11)+SUMIF(M4,"&gt;23",B11)+SUMIF(M4,"&gt;41",B11)+SUMIF(M4,"&gt;59",B11)-SUMIF(M4,"&lt;-12",B11)-SUMIF(M4,"&lt;-30",B11)-SUMIF(M4,"&lt;-48",B11)-SUMIF(M4,"&lt;-66",B11)</f>
        <v>1</v>
      </c>
      <c r="H33" s="131" t="str">
        <f t="shared" si="4"/>
        <v>|</v>
      </c>
      <c r="I33" s="85">
        <f>SUMIF(N4,"&gt;5",B11)+SUMIF(N4,"&gt;23",B11)+SUMIF(N4,"&gt;41",B11)+SUMIF(N4,"&gt;59",B11)-SUMIF(N4,"&lt;-12",B11)-SUMIF(N4,"&lt;-30",B11)-SUMIF(N4,"&lt;-48",B11)-SUMIF(N4,"&lt;-66",B11)</f>
        <v>1</v>
      </c>
      <c r="J33" s="132" t="str">
        <f t="shared" si="5"/>
        <v>|</v>
      </c>
      <c r="K33" s="177"/>
      <c r="L33" s="181"/>
      <c r="M33" s="179"/>
      <c r="N33" s="180"/>
      <c r="O33" s="262"/>
      <c r="P33" s="186"/>
      <c r="Q33" s="187"/>
      <c r="R33" s="264"/>
      <c r="S33" s="186"/>
      <c r="T33" s="248"/>
      <c r="U33" s="249"/>
      <c r="V33" s="207">
        <v>18</v>
      </c>
      <c r="W33" s="270">
        <v>203</v>
      </c>
      <c r="X33" s="286">
        <v>188</v>
      </c>
      <c r="Y33" s="143">
        <v>6</v>
      </c>
      <c r="Z33" s="267">
        <v>3</v>
      </c>
      <c r="AA33" s="51">
        <f>SUMIF(AG4,"&gt;5",V11)+SUMIF(AG4,"&gt;23",V11)+SUMIF(AG4,"&gt;41",V11)+SUMIF(AG4,"&gt;59",V11)-SUMIF(AG4,"&lt;-12",V11)-SUMIF(AG4,"&lt;-30",V11)-SUMIF(AG4,"&lt;-48",V11)-SUMIF(AG4,"&lt;-66",V11)</f>
        <v>1</v>
      </c>
      <c r="AB33" s="131" t="str">
        <f t="shared" si="6"/>
        <v>|</v>
      </c>
      <c r="AC33" s="85">
        <f>SUMIF(AH4,"&gt;5",V11)+SUMIF(AH4,"&gt;23",V11)+SUMIF(AH4,"&gt;41",V11)+SUMIF(AH4,"&gt;59",V11)-SUMIF(AH4,"&lt;-12",V11)-SUMIF(AH4,"&lt;-30",V11)-SUMIF(AH4,"&lt;-48",V11)-SUMIF(AH4,"&lt;-66",V11)</f>
        <v>1</v>
      </c>
      <c r="AD33" s="132" t="str">
        <f t="shared" si="7"/>
        <v>|</v>
      </c>
      <c r="AE33" s="39"/>
      <c r="AF33" s="95"/>
      <c r="AG33" s="64"/>
      <c r="AH33" s="65"/>
      <c r="AI33" s="91"/>
      <c r="AJ33" s="22"/>
      <c r="AK33" s="10"/>
      <c r="AL33" s="96"/>
      <c r="AM33" s="22"/>
      <c r="AN33" s="59"/>
    </row>
    <row r="34" spans="2:40" ht="15.75" customHeight="1">
      <c r="B34" s="119" t="s">
        <v>11</v>
      </c>
      <c r="C34" s="120">
        <f>SUM(C25:C33)</f>
        <v>2188</v>
      </c>
      <c r="D34" s="280">
        <f>SUM(D25:D33)</f>
        <v>1764</v>
      </c>
      <c r="E34" s="121" t="s">
        <v>11</v>
      </c>
      <c r="F34" s="122">
        <f>SUM(F25:F33)</f>
        <v>34</v>
      </c>
      <c r="G34" s="52">
        <f>SUM(G25:G33)</f>
        <v>9</v>
      </c>
      <c r="H34" s="52">
        <f>G34</f>
        <v>9</v>
      </c>
      <c r="I34" s="123">
        <f>SUM(I25:I33)</f>
        <v>6</v>
      </c>
      <c r="J34" s="148">
        <f>I34</f>
        <v>6</v>
      </c>
      <c r="K34" s="167"/>
      <c r="L34" s="165"/>
      <c r="M34" s="163"/>
      <c r="N34" s="164"/>
      <c r="O34" s="161"/>
      <c r="P34" s="165"/>
      <c r="Q34" s="211"/>
      <c r="R34" s="161"/>
      <c r="S34" s="165"/>
      <c r="T34" s="248"/>
      <c r="U34" s="249"/>
      <c r="V34" s="119" t="s">
        <v>11</v>
      </c>
      <c r="W34" s="120">
        <f>SUM(W25:W33)</f>
        <v>2188</v>
      </c>
      <c r="X34" s="280">
        <f>SUM(X25:X33)</f>
        <v>1764</v>
      </c>
      <c r="Y34" s="121" t="s">
        <v>11</v>
      </c>
      <c r="Z34" s="122">
        <f>SUM(Z25:Z33)</f>
        <v>34</v>
      </c>
      <c r="AA34" s="52">
        <f>SUM(AA25:AA33)</f>
        <v>9</v>
      </c>
      <c r="AB34" s="52">
        <f>AA34</f>
        <v>9</v>
      </c>
      <c r="AC34" s="123">
        <f>SUM(AC25:AC33)</f>
        <v>6</v>
      </c>
      <c r="AD34" s="148">
        <f>AC34</f>
        <v>6</v>
      </c>
      <c r="AE34" s="98"/>
      <c r="AF34" s="30"/>
      <c r="AG34" s="66"/>
      <c r="AH34" s="67"/>
      <c r="AI34" s="18"/>
      <c r="AJ34" s="30"/>
      <c r="AK34" s="90"/>
      <c r="AL34" s="18"/>
      <c r="AM34" s="30"/>
      <c r="AN34" s="59"/>
    </row>
    <row r="35" spans="2:40" ht="15.75" customHeight="1">
      <c r="B35" s="128" t="s">
        <v>4</v>
      </c>
      <c r="C35" s="129">
        <f>SUM(C20)</f>
        <v>2491</v>
      </c>
      <c r="D35" s="282">
        <f>SUM(D20)</f>
        <v>2188</v>
      </c>
      <c r="E35" s="197" t="s">
        <v>4</v>
      </c>
      <c r="F35" s="131">
        <f>SUM(F20)</f>
        <v>35</v>
      </c>
      <c r="G35" s="53">
        <f>SUM(G20)</f>
        <v>9</v>
      </c>
      <c r="H35" s="76">
        <f>G35</f>
        <v>9</v>
      </c>
      <c r="I35" s="132">
        <f>SUM(I20)</f>
        <v>7</v>
      </c>
      <c r="J35" s="149">
        <f>I35</f>
        <v>7</v>
      </c>
      <c r="K35" s="213"/>
      <c r="L35" s="214"/>
      <c r="M35" s="179"/>
      <c r="N35" s="180"/>
      <c r="O35" s="213"/>
      <c r="P35" s="215"/>
      <c r="Q35" s="182"/>
      <c r="R35" s="213"/>
      <c r="S35" s="215"/>
      <c r="T35" s="248"/>
      <c r="U35" s="249"/>
      <c r="V35" s="128" t="s">
        <v>4</v>
      </c>
      <c r="W35" s="129">
        <f>SUM(W20)</f>
        <v>2491</v>
      </c>
      <c r="X35" s="282">
        <f>SUM(X20)</f>
        <v>2188</v>
      </c>
      <c r="Y35" s="197" t="s">
        <v>4</v>
      </c>
      <c r="Z35" s="131">
        <f>SUM(Z20)</f>
        <v>35</v>
      </c>
      <c r="AA35" s="53">
        <f>SUM(AA20)</f>
        <v>9</v>
      </c>
      <c r="AB35" s="76">
        <f>AA35</f>
        <v>9</v>
      </c>
      <c r="AC35" s="132">
        <f>SUM(AC20)</f>
        <v>7</v>
      </c>
      <c r="AD35" s="149">
        <f>AC35</f>
        <v>7</v>
      </c>
      <c r="AE35" s="42"/>
      <c r="AF35" s="45"/>
      <c r="AG35" s="64"/>
      <c r="AH35" s="65"/>
      <c r="AI35" s="42"/>
      <c r="AJ35" s="55"/>
      <c r="AK35" s="16"/>
      <c r="AL35" s="42"/>
      <c r="AM35" s="55"/>
      <c r="AN35" s="59"/>
    </row>
    <row r="36" spans="2:40" ht="20.25" customHeight="1">
      <c r="B36" s="135" t="s">
        <v>12</v>
      </c>
      <c r="C36" s="136">
        <f>SUM(C34+C35)</f>
        <v>4679</v>
      </c>
      <c r="D36" s="284">
        <f>SUM(D34+D35)</f>
        <v>3952</v>
      </c>
      <c r="E36" s="137" t="s">
        <v>12</v>
      </c>
      <c r="F36" s="138">
        <f>SUM(F34+F35)</f>
        <v>69</v>
      </c>
      <c r="G36" s="77">
        <f>SUM(G34+G35)</f>
        <v>18</v>
      </c>
      <c r="H36" s="77">
        <f>G36</f>
        <v>18</v>
      </c>
      <c r="I36" s="150">
        <f>SUM(I34+I35)</f>
        <v>13</v>
      </c>
      <c r="J36" s="289">
        <f>I36</f>
        <v>13</v>
      </c>
      <c r="K36" s="161"/>
      <c r="L36" s="217"/>
      <c r="M36" s="218"/>
      <c r="N36" s="219"/>
      <c r="O36" s="220"/>
      <c r="P36" s="221"/>
      <c r="Q36" s="222"/>
      <c r="R36" s="223"/>
      <c r="S36" s="224"/>
      <c r="T36" s="248"/>
      <c r="U36" s="249"/>
      <c r="V36" s="135" t="s">
        <v>12</v>
      </c>
      <c r="W36" s="136">
        <f>SUM(W34+W35)</f>
        <v>4679</v>
      </c>
      <c r="X36" s="284">
        <f>SUM(X34+X35)</f>
        <v>3952</v>
      </c>
      <c r="Y36" s="137" t="s">
        <v>12</v>
      </c>
      <c r="Z36" s="138">
        <f>SUM(Z34+Z35)</f>
        <v>69</v>
      </c>
      <c r="AA36" s="77">
        <f>SUM(AA34+AA35)</f>
        <v>18</v>
      </c>
      <c r="AB36" s="77">
        <f>AA36</f>
        <v>18</v>
      </c>
      <c r="AC36" s="150">
        <f>SUM(AC34+AC35)</f>
        <v>13</v>
      </c>
      <c r="AD36" s="289">
        <f>AC36</f>
        <v>13</v>
      </c>
      <c r="AE36" s="18"/>
      <c r="AF36" s="4"/>
      <c r="AG36" s="71"/>
      <c r="AH36" s="75"/>
      <c r="AI36" s="54"/>
      <c r="AJ36" s="15"/>
      <c r="AK36" s="94"/>
      <c r="AL36" s="44"/>
      <c r="AM36" s="56"/>
      <c r="AN36" s="59"/>
    </row>
    <row r="37" spans="2:40" ht="20.25" customHeight="1">
      <c r="B37" s="41"/>
      <c r="C37" s="352"/>
      <c r="D37" s="353"/>
      <c r="E37" s="334"/>
      <c r="F37" s="335"/>
      <c r="G37" s="338" t="s">
        <v>30</v>
      </c>
      <c r="H37" s="339"/>
      <c r="I37" s="339"/>
      <c r="J37" s="340"/>
      <c r="K37" s="16"/>
      <c r="L37" s="341"/>
      <c r="M37" s="72"/>
      <c r="N37" s="343"/>
      <c r="O37" s="6"/>
      <c r="P37" s="345"/>
      <c r="Q37" s="346"/>
      <c r="R37" s="6"/>
      <c r="S37" s="347"/>
      <c r="T37" s="59"/>
      <c r="V37" s="41"/>
      <c r="W37" s="352"/>
      <c r="X37" s="353"/>
      <c r="Y37" s="334"/>
      <c r="Z37" s="335"/>
      <c r="AA37" s="338" t="s">
        <v>30</v>
      </c>
      <c r="AB37" s="339"/>
      <c r="AC37" s="339"/>
      <c r="AD37" s="340"/>
      <c r="AE37" s="16"/>
      <c r="AF37" s="341"/>
      <c r="AG37" s="72"/>
      <c r="AH37" s="343"/>
      <c r="AI37" s="6"/>
      <c r="AJ37" s="345"/>
      <c r="AK37" s="346"/>
      <c r="AL37" s="6"/>
      <c r="AM37" s="347"/>
      <c r="AN37" s="59"/>
    </row>
    <row r="38" spans="2:40" ht="20.25" customHeight="1">
      <c r="B38" s="17"/>
      <c r="C38" s="320"/>
      <c r="D38" s="321"/>
      <c r="E38" s="336"/>
      <c r="F38" s="337"/>
      <c r="G38" s="322" t="s">
        <v>31</v>
      </c>
      <c r="H38" s="323"/>
      <c r="I38" s="323"/>
      <c r="J38" s="324"/>
      <c r="K38" s="11"/>
      <c r="L38" s="342"/>
      <c r="M38" s="73"/>
      <c r="N38" s="344"/>
      <c r="O38" s="43"/>
      <c r="P38" s="346"/>
      <c r="Q38" s="346"/>
      <c r="R38" s="43"/>
      <c r="S38" s="348"/>
      <c r="T38" s="59"/>
      <c r="V38" s="17"/>
      <c r="W38" s="320"/>
      <c r="X38" s="321"/>
      <c r="Y38" s="336"/>
      <c r="Z38" s="337"/>
      <c r="AA38" s="322" t="s">
        <v>31</v>
      </c>
      <c r="AB38" s="323"/>
      <c r="AC38" s="323"/>
      <c r="AD38" s="324"/>
      <c r="AE38" s="11"/>
      <c r="AF38" s="342"/>
      <c r="AG38" s="73"/>
      <c r="AH38" s="344"/>
      <c r="AI38" s="43"/>
      <c r="AJ38" s="346"/>
      <c r="AK38" s="346"/>
      <c r="AL38" s="43"/>
      <c r="AM38" s="348"/>
      <c r="AN38" s="59"/>
    </row>
    <row r="39" spans="2:40" ht="20.25" customHeight="1">
      <c r="B39" s="478" t="s">
        <v>22</v>
      </c>
      <c r="C39" s="326"/>
      <c r="D39" s="329" t="s">
        <v>9</v>
      </c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14"/>
      <c r="T39" s="59"/>
      <c r="V39" s="478" t="s">
        <v>22</v>
      </c>
      <c r="W39" s="326"/>
      <c r="X39" s="329" t="s">
        <v>9</v>
      </c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14"/>
      <c r="AN39" s="59"/>
    </row>
    <row r="40" spans="2:40" ht="20.25" customHeight="1">
      <c r="B40" s="327"/>
      <c r="C40" s="328"/>
      <c r="D40" s="331" t="s">
        <v>10</v>
      </c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3"/>
      <c r="T40" s="59"/>
      <c r="V40" s="327"/>
      <c r="W40" s="328"/>
      <c r="X40" s="331" t="s">
        <v>10</v>
      </c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3"/>
      <c r="AN40" s="59"/>
    </row>
    <row r="41" spans="2:41" ht="20.25" customHeight="1">
      <c r="B41" s="316"/>
      <c r="C41" s="317"/>
      <c r="D41" s="318" t="s">
        <v>54</v>
      </c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 t="s">
        <v>62</v>
      </c>
      <c r="S41" s="319"/>
      <c r="T41" s="59"/>
      <c r="V41" s="316"/>
      <c r="W41" s="317"/>
      <c r="X41" s="318" t="s">
        <v>54</v>
      </c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 t="s">
        <v>62</v>
      </c>
      <c r="AM41" s="319"/>
      <c r="AN41" s="59"/>
      <c r="AO41" s="1"/>
    </row>
    <row r="42" spans="1:40" ht="11.25" customHeight="1">
      <c r="A42" s="93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93"/>
      <c r="U42" s="93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93"/>
    </row>
    <row r="43" spans="2:40" ht="15.75" customHeight="1">
      <c r="B43" s="8"/>
      <c r="C43" s="9"/>
      <c r="D43" s="8"/>
      <c r="E43" s="9"/>
      <c r="F43" s="9"/>
      <c r="G43" s="9"/>
      <c r="H43" s="9"/>
      <c r="I43" s="9"/>
      <c r="J43" s="8"/>
      <c r="K43" s="9"/>
      <c r="L43" s="8"/>
      <c r="M43" s="9"/>
      <c r="N43" s="8"/>
      <c r="O43" s="9"/>
      <c r="P43" s="3"/>
      <c r="Q43" s="2"/>
      <c r="R43" s="13"/>
      <c r="S43" s="14"/>
      <c r="T43" s="94"/>
      <c r="V43" s="8"/>
      <c r="W43" s="9"/>
      <c r="X43" s="8"/>
      <c r="Y43" s="9"/>
      <c r="Z43" s="9"/>
      <c r="AA43" s="9"/>
      <c r="AB43" s="9"/>
      <c r="AC43" s="9"/>
      <c r="AD43" s="8"/>
      <c r="AE43" s="9"/>
      <c r="AF43" s="8"/>
      <c r="AG43" s="9"/>
      <c r="AH43" s="8"/>
      <c r="AI43" s="9"/>
      <c r="AJ43" s="3"/>
      <c r="AK43" s="2"/>
      <c r="AL43" s="13"/>
      <c r="AM43" s="14"/>
      <c r="AN43" s="94"/>
    </row>
  </sheetData>
  <sheetProtection/>
  <mergeCells count="130">
    <mergeCell ref="B42:S42"/>
    <mergeCell ref="V42:AM42"/>
    <mergeCell ref="B41:C41"/>
    <mergeCell ref="D41:Q41"/>
    <mergeCell ref="R41:S41"/>
    <mergeCell ref="V41:W41"/>
    <mergeCell ref="X41:AK41"/>
    <mergeCell ref="AL41:AM41"/>
    <mergeCell ref="C38:D38"/>
    <mergeCell ref="G38:J38"/>
    <mergeCell ref="W38:X38"/>
    <mergeCell ref="AA38:AD38"/>
    <mergeCell ref="B39:C40"/>
    <mergeCell ref="D39:S39"/>
    <mergeCell ref="V39:W40"/>
    <mergeCell ref="X39:AM39"/>
    <mergeCell ref="D40:S40"/>
    <mergeCell ref="X40:AM40"/>
    <mergeCell ref="Y37:Z38"/>
    <mergeCell ref="AA37:AD37"/>
    <mergeCell ref="AF37:AF38"/>
    <mergeCell ref="AH37:AH38"/>
    <mergeCell ref="AJ37:AK38"/>
    <mergeCell ref="AM37:AM38"/>
    <mergeCell ref="AI23:AJ23"/>
    <mergeCell ref="AK23:AM23"/>
    <mergeCell ref="C37:D37"/>
    <mergeCell ref="E37:F38"/>
    <mergeCell ref="G37:J37"/>
    <mergeCell ref="L37:L38"/>
    <mergeCell ref="N37:N38"/>
    <mergeCell ref="P37:Q38"/>
    <mergeCell ref="S37:S38"/>
    <mergeCell ref="W37:X37"/>
    <mergeCell ref="AA23:AA24"/>
    <mergeCell ref="AB23:AB24"/>
    <mergeCell ref="AC23:AC24"/>
    <mergeCell ref="AD23:AD24"/>
    <mergeCell ref="AE23:AF23"/>
    <mergeCell ref="AG23:AH23"/>
    <mergeCell ref="Q23:S23"/>
    <mergeCell ref="V23:V24"/>
    <mergeCell ref="W23:W24"/>
    <mergeCell ref="X23:X24"/>
    <mergeCell ref="Y23:Y24"/>
    <mergeCell ref="Z23:Z24"/>
    <mergeCell ref="H23:H24"/>
    <mergeCell ref="I23:I24"/>
    <mergeCell ref="J23:J24"/>
    <mergeCell ref="K23:L23"/>
    <mergeCell ref="M23:N23"/>
    <mergeCell ref="O23:P23"/>
    <mergeCell ref="B23:B24"/>
    <mergeCell ref="C23:C24"/>
    <mergeCell ref="D23:D24"/>
    <mergeCell ref="E23:E24"/>
    <mergeCell ref="F23:F24"/>
    <mergeCell ref="G23:G24"/>
    <mergeCell ref="AK9:AM9"/>
    <mergeCell ref="B21:S21"/>
    <mergeCell ref="V21:AM21"/>
    <mergeCell ref="B22:S22"/>
    <mergeCell ref="V22:AM22"/>
    <mergeCell ref="AA9:AA10"/>
    <mergeCell ref="AB9:AB10"/>
    <mergeCell ref="AC9:AC10"/>
    <mergeCell ref="AD9:AD10"/>
    <mergeCell ref="AE9:AF9"/>
    <mergeCell ref="AG9:AH9"/>
    <mergeCell ref="Q9:S9"/>
    <mergeCell ref="V9:V10"/>
    <mergeCell ref="W9:W10"/>
    <mergeCell ref="X9:X10"/>
    <mergeCell ref="Y9:Y10"/>
    <mergeCell ref="Z9:Z10"/>
    <mergeCell ref="H9:H10"/>
    <mergeCell ref="I9:I10"/>
    <mergeCell ref="J9:J10"/>
    <mergeCell ref="K9:L9"/>
    <mergeCell ref="M9:N9"/>
    <mergeCell ref="O9:P9"/>
    <mergeCell ref="B9:B10"/>
    <mergeCell ref="AG5:AJ6"/>
    <mergeCell ref="B5:B6"/>
    <mergeCell ref="C5:J6"/>
    <mergeCell ref="K5:L6"/>
    <mergeCell ref="M5:P6"/>
    <mergeCell ref="Q5:S6"/>
    <mergeCell ref="V5:V6"/>
    <mergeCell ref="C9:C10"/>
    <mergeCell ref="D9:D10"/>
    <mergeCell ref="E9:E10"/>
    <mergeCell ref="F9:F10"/>
    <mergeCell ref="G9:G10"/>
    <mergeCell ref="AI9:AJ9"/>
    <mergeCell ref="H7:J7"/>
    <mergeCell ref="L7:M7"/>
    <mergeCell ref="O7:P7"/>
    <mergeCell ref="R7:S7"/>
    <mergeCell ref="AB7:AD7"/>
    <mergeCell ref="AF7:AG7"/>
    <mergeCell ref="AI7:AJ7"/>
    <mergeCell ref="D7:E7"/>
    <mergeCell ref="X7:Y7"/>
    <mergeCell ref="B8:E8"/>
    <mergeCell ref="V8:Y8"/>
    <mergeCell ref="AL7:AM7"/>
    <mergeCell ref="B1:S1"/>
    <mergeCell ref="V1:AM1"/>
    <mergeCell ref="C2:R2"/>
    <mergeCell ref="W2:AL2"/>
    <mergeCell ref="C3:J3"/>
    <mergeCell ref="K3:L3"/>
    <mergeCell ref="M3:N3"/>
    <mergeCell ref="P3:Q3"/>
    <mergeCell ref="W3:AD3"/>
    <mergeCell ref="AE3:AF3"/>
    <mergeCell ref="AG3:AH3"/>
    <mergeCell ref="AJ3:AK3"/>
    <mergeCell ref="B4:C4"/>
    <mergeCell ref="D4:J4"/>
    <mergeCell ref="K4:L4"/>
    <mergeCell ref="P4:Q4"/>
    <mergeCell ref="V4:W4"/>
    <mergeCell ref="X4:AD4"/>
    <mergeCell ref="AE4:AF4"/>
    <mergeCell ref="AJ4:AK4"/>
    <mergeCell ref="AK5:AM6"/>
    <mergeCell ref="W5:AD6"/>
    <mergeCell ref="AE5:AF6"/>
  </mergeCells>
  <printOptions horizontalCentered="1" verticalCentered="1"/>
  <pageMargins left="0.06" right="0" top="0" bottom="0" header="0" footer="0"/>
  <pageSetup horizontalDpi="300" verticalDpi="300" orientation="landscape" paperSize="9" scale="82" r:id="rId2"/>
  <headerFooter alignWithMargins="0">
    <evenHeader>&amp;C&amp;"arial,Bold"&amp;10&amp;K3E8430Nokia Internal Use Only</evenHeader>
    <evenFooter>&amp;C&amp;"arial,Bold"&amp;10&amp;K3E8430Nokia Internal Use Only</evenFooter>
    <firstHeader>&amp;C&amp;"arial,Bold"&amp;10&amp;K3E8430Nokia Internal Use Only</firstHeader>
    <firstFooter>&amp;C&amp;"arial,Bold"&amp;10&amp;K3E8430Nokia Internal Use Only</first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2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12" sqref="P12"/>
    </sheetView>
  </sheetViews>
  <sheetFormatPr defaultColWidth="9.140625" defaultRowHeight="12.75"/>
  <cols>
    <col min="1" max="1" width="6.421875" style="112" bestFit="1" customWidth="1"/>
    <col min="2" max="3" width="6.00390625" style="111" bestFit="1" customWidth="1"/>
    <col min="4" max="5" width="5.7109375" style="111" bestFit="1" customWidth="1"/>
    <col min="6" max="16384" width="8.8515625" style="111" customWidth="1"/>
  </cols>
  <sheetData>
    <row r="1" spans="1:5" ht="14.25">
      <c r="A1" s="110"/>
      <c r="B1" s="256" t="s">
        <v>59</v>
      </c>
      <c r="C1" s="257" t="s">
        <v>58</v>
      </c>
      <c r="D1" s="258" t="s">
        <v>60</v>
      </c>
      <c r="E1" s="259" t="s">
        <v>61</v>
      </c>
    </row>
    <row r="2" spans="1:5" ht="14.25">
      <c r="A2" s="112" t="s">
        <v>51</v>
      </c>
      <c r="B2" s="111" t="s">
        <v>8</v>
      </c>
      <c r="C2" s="111" t="s">
        <v>8</v>
      </c>
      <c r="D2" s="111" t="s">
        <v>8</v>
      </c>
      <c r="E2" s="111" t="s">
        <v>8</v>
      </c>
    </row>
    <row r="3" spans="1:5" ht="14.25">
      <c r="A3" s="113">
        <v>-2.5</v>
      </c>
      <c r="B3" s="252"/>
      <c r="C3" s="252"/>
      <c r="D3" s="253">
        <v>-1</v>
      </c>
      <c r="E3" s="254"/>
    </row>
    <row r="4" spans="1:5" ht="14.25">
      <c r="A4" s="113">
        <v>-2.4</v>
      </c>
      <c r="B4" s="252"/>
      <c r="C4" s="252"/>
      <c r="D4" s="252">
        <v>-1</v>
      </c>
      <c r="E4" s="254"/>
    </row>
    <row r="5" spans="1:5" ht="14.25">
      <c r="A5" s="113">
        <f>SUM(A4+0.1)</f>
        <v>-2.3</v>
      </c>
      <c r="B5" s="252"/>
      <c r="C5" s="252"/>
      <c r="D5" s="252">
        <v>-1</v>
      </c>
      <c r="E5" s="254"/>
    </row>
    <row r="6" spans="1:5" ht="14.25">
      <c r="A6" s="113">
        <f aca="true" t="shared" si="0" ref="A6:A18">SUM(A5+0.1)</f>
        <v>-2.1999999999999997</v>
      </c>
      <c r="B6" s="252"/>
      <c r="C6" s="252"/>
      <c r="D6" s="252">
        <v>-1</v>
      </c>
      <c r="E6" s="254"/>
    </row>
    <row r="7" spans="1:5" ht="14.25">
      <c r="A7" s="113">
        <f t="shared" si="0"/>
        <v>-2.0999999999999996</v>
      </c>
      <c r="B7" s="252"/>
      <c r="C7" s="252"/>
      <c r="D7" s="252">
        <v>-1</v>
      </c>
      <c r="E7" s="254"/>
    </row>
    <row r="8" spans="1:5" ht="14.25">
      <c r="A8" s="113">
        <f t="shared" si="0"/>
        <v>-1.9999999999999996</v>
      </c>
      <c r="B8" s="252"/>
      <c r="C8" s="252"/>
      <c r="D8" s="252">
        <v>-1</v>
      </c>
      <c r="E8" s="254"/>
    </row>
    <row r="9" spans="1:5" ht="14.25">
      <c r="A9" s="113">
        <f t="shared" si="0"/>
        <v>-1.8999999999999995</v>
      </c>
      <c r="B9" s="252"/>
      <c r="C9" s="252"/>
      <c r="D9" s="252">
        <v>-1</v>
      </c>
      <c r="E9" s="254"/>
    </row>
    <row r="10" spans="1:5" ht="14.25">
      <c r="A10" s="113">
        <f t="shared" si="0"/>
        <v>-1.7999999999999994</v>
      </c>
      <c r="B10" s="254"/>
      <c r="C10" s="252"/>
      <c r="D10" s="252">
        <v>-1</v>
      </c>
      <c r="E10" s="254"/>
    </row>
    <row r="11" spans="1:5" ht="14.25">
      <c r="A11" s="113">
        <f t="shared" si="0"/>
        <v>-1.6999999999999993</v>
      </c>
      <c r="B11" s="254"/>
      <c r="C11" s="252"/>
      <c r="D11" s="252">
        <v>-1</v>
      </c>
      <c r="E11" s="254"/>
    </row>
    <row r="12" spans="1:5" ht="14.25">
      <c r="A12" s="113">
        <f t="shared" si="0"/>
        <v>-1.5999999999999992</v>
      </c>
      <c r="B12" s="254"/>
      <c r="C12" s="252"/>
      <c r="D12" s="252">
        <v>-1</v>
      </c>
      <c r="E12" s="254"/>
    </row>
    <row r="13" spans="1:5" ht="14.25">
      <c r="A13" s="113">
        <f t="shared" si="0"/>
        <v>-1.4999999999999991</v>
      </c>
      <c r="B13" s="254"/>
      <c r="C13" s="252"/>
      <c r="D13" s="252">
        <v>0</v>
      </c>
      <c r="E13" s="254"/>
    </row>
    <row r="14" spans="1:5" ht="14.25">
      <c r="A14" s="113">
        <f t="shared" si="0"/>
        <v>-1.399999999999999</v>
      </c>
      <c r="B14" s="254"/>
      <c r="C14" s="252"/>
      <c r="D14" s="252">
        <v>0</v>
      </c>
      <c r="E14" s="254"/>
    </row>
    <row r="15" spans="1:5" ht="14.25">
      <c r="A15" s="113">
        <f t="shared" si="0"/>
        <v>-1.299999999999999</v>
      </c>
      <c r="B15" s="254"/>
      <c r="C15" s="252"/>
      <c r="D15" s="252">
        <v>0</v>
      </c>
      <c r="E15" s="254"/>
    </row>
    <row r="16" spans="1:5" ht="14.25">
      <c r="A16" s="113">
        <f t="shared" si="0"/>
        <v>-1.1999999999999988</v>
      </c>
      <c r="B16" s="254"/>
      <c r="C16" s="252"/>
      <c r="D16" s="252">
        <v>0</v>
      </c>
      <c r="E16" s="254"/>
    </row>
    <row r="17" spans="1:5" ht="14.25">
      <c r="A17" s="113">
        <f t="shared" si="0"/>
        <v>-1.0999999999999988</v>
      </c>
      <c r="B17" s="254"/>
      <c r="C17" s="252"/>
      <c r="D17" s="252">
        <v>0</v>
      </c>
      <c r="E17" s="254"/>
    </row>
    <row r="18" spans="1:5" ht="14.25">
      <c r="A18" s="113">
        <f t="shared" si="0"/>
        <v>-0.9999999999999988</v>
      </c>
      <c r="B18" s="254"/>
      <c r="C18" s="252"/>
      <c r="D18" s="252">
        <v>0</v>
      </c>
      <c r="E18" s="254"/>
    </row>
    <row r="19" spans="1:5" ht="14.25">
      <c r="A19" s="113">
        <v>-0.9</v>
      </c>
      <c r="B19" s="254"/>
      <c r="C19" s="254"/>
      <c r="D19" s="254">
        <v>0</v>
      </c>
      <c r="E19" s="254">
        <v>-4</v>
      </c>
    </row>
    <row r="20" spans="1:5" ht="14.25">
      <c r="A20" s="113">
        <v>-0.8</v>
      </c>
      <c r="B20" s="254"/>
      <c r="C20" s="254"/>
      <c r="D20" s="254">
        <v>0</v>
      </c>
      <c r="E20" s="254">
        <v>-4</v>
      </c>
    </row>
    <row r="21" spans="1:5" ht="14.25">
      <c r="A21" s="113">
        <v>-0.7</v>
      </c>
      <c r="B21" s="254"/>
      <c r="C21" s="254"/>
      <c r="D21" s="254">
        <v>0</v>
      </c>
      <c r="E21" s="254">
        <v>-4</v>
      </c>
    </row>
    <row r="22" spans="1:5" ht="14.25">
      <c r="A22" s="113">
        <v>-0.6</v>
      </c>
      <c r="B22" s="254"/>
      <c r="C22" s="254"/>
      <c r="D22" s="254">
        <v>0</v>
      </c>
      <c r="E22" s="254">
        <v>-4</v>
      </c>
    </row>
    <row r="23" spans="1:5" ht="14.25">
      <c r="A23" s="113">
        <v>-0.5</v>
      </c>
      <c r="B23" s="254"/>
      <c r="C23" s="254"/>
      <c r="D23" s="254">
        <v>1</v>
      </c>
      <c r="E23" s="254">
        <v>-4</v>
      </c>
    </row>
    <row r="24" spans="1:5" ht="14.25">
      <c r="A24" s="113">
        <v>-0.4</v>
      </c>
      <c r="B24" s="254"/>
      <c r="C24" s="254"/>
      <c r="D24" s="254">
        <v>1</v>
      </c>
      <c r="E24" s="254">
        <v>-4</v>
      </c>
    </row>
    <row r="25" spans="1:5" ht="14.25">
      <c r="A25" s="113">
        <v>-0.3</v>
      </c>
      <c r="B25" s="254"/>
      <c r="C25" s="254"/>
      <c r="D25" s="254">
        <v>1</v>
      </c>
      <c r="E25" s="254">
        <v>-4</v>
      </c>
    </row>
    <row r="26" spans="1:5" ht="14.25">
      <c r="A26" s="113">
        <v>-0.2</v>
      </c>
      <c r="B26" s="254">
        <v>-4</v>
      </c>
      <c r="C26" s="254"/>
      <c r="D26" s="254">
        <v>1</v>
      </c>
      <c r="E26" s="254">
        <v>-4</v>
      </c>
    </row>
    <row r="27" spans="1:5" ht="14.25">
      <c r="A27" s="113">
        <v>-0.1</v>
      </c>
      <c r="B27" s="254">
        <v>-4</v>
      </c>
      <c r="C27" s="254"/>
      <c r="D27" s="254">
        <v>1</v>
      </c>
      <c r="E27" s="254">
        <v>-4</v>
      </c>
    </row>
    <row r="28" spans="1:5" ht="14.25">
      <c r="A28" s="113">
        <v>0</v>
      </c>
      <c r="B28" s="254">
        <v>-4</v>
      </c>
      <c r="C28" s="254"/>
      <c r="D28" s="254">
        <v>1</v>
      </c>
      <c r="E28" s="254">
        <v>-4</v>
      </c>
    </row>
    <row r="29" spans="1:5" ht="14.25">
      <c r="A29" s="113">
        <v>0.1</v>
      </c>
      <c r="B29" s="254">
        <v>-4</v>
      </c>
      <c r="C29" s="254"/>
      <c r="D29" s="254">
        <v>1</v>
      </c>
      <c r="E29" s="254">
        <v>-4</v>
      </c>
    </row>
    <row r="30" spans="1:5" ht="14.25">
      <c r="A30" s="113">
        <v>0.2</v>
      </c>
      <c r="B30" s="254">
        <v>-4</v>
      </c>
      <c r="C30" s="254"/>
      <c r="D30" s="254">
        <v>1</v>
      </c>
      <c r="E30" s="254">
        <v>-3</v>
      </c>
    </row>
    <row r="31" spans="1:5" ht="14.25">
      <c r="A31" s="114">
        <v>0.3</v>
      </c>
      <c r="B31" s="254">
        <v>-4</v>
      </c>
      <c r="C31" s="254"/>
      <c r="D31" s="254">
        <v>1</v>
      </c>
      <c r="E31" s="254">
        <v>-3</v>
      </c>
    </row>
    <row r="32" spans="1:5" ht="14.25">
      <c r="A32" s="114">
        <v>0.4</v>
      </c>
      <c r="B32" s="254">
        <v>-4</v>
      </c>
      <c r="C32" s="254"/>
      <c r="D32" s="254">
        <v>2</v>
      </c>
      <c r="E32" s="254">
        <v>-3</v>
      </c>
    </row>
    <row r="33" spans="1:5" ht="14.25">
      <c r="A33" s="113">
        <v>0.5</v>
      </c>
      <c r="B33" s="254">
        <v>-4</v>
      </c>
      <c r="C33" s="254"/>
      <c r="D33" s="254">
        <v>2</v>
      </c>
      <c r="E33" s="254">
        <v>-3</v>
      </c>
    </row>
    <row r="34" spans="1:5" ht="14.25">
      <c r="A34" s="114">
        <v>0.6</v>
      </c>
      <c r="B34" s="254">
        <v>-4</v>
      </c>
      <c r="C34" s="254">
        <v>-7</v>
      </c>
      <c r="D34" s="254">
        <v>2</v>
      </c>
      <c r="E34" s="254">
        <v>-3</v>
      </c>
    </row>
    <row r="35" spans="1:5" ht="14.25">
      <c r="A35" s="114">
        <v>0.7</v>
      </c>
      <c r="B35" s="252">
        <v>-3</v>
      </c>
      <c r="C35" s="252">
        <v>-7</v>
      </c>
      <c r="D35" s="252">
        <v>2</v>
      </c>
      <c r="E35" s="252">
        <v>-3</v>
      </c>
    </row>
    <row r="36" spans="1:5" ht="14.25">
      <c r="A36" s="113">
        <v>0.8</v>
      </c>
      <c r="B36" s="252">
        <v>-3</v>
      </c>
      <c r="C36" s="252">
        <v>-7</v>
      </c>
      <c r="D36" s="252">
        <v>2</v>
      </c>
      <c r="E36" s="252">
        <v>-3</v>
      </c>
    </row>
    <row r="37" spans="1:5" ht="14.25">
      <c r="A37" s="114">
        <v>0.9</v>
      </c>
      <c r="B37" s="252">
        <v>-3</v>
      </c>
      <c r="C37" s="252">
        <v>-7</v>
      </c>
      <c r="D37" s="252">
        <v>2</v>
      </c>
      <c r="E37" s="252">
        <v>-3</v>
      </c>
    </row>
    <row r="38" spans="1:5" ht="14.25">
      <c r="A38" s="114">
        <v>1</v>
      </c>
      <c r="B38" s="252">
        <v>-3</v>
      </c>
      <c r="C38" s="252">
        <v>-7</v>
      </c>
      <c r="D38" s="252">
        <v>2</v>
      </c>
      <c r="E38" s="252">
        <v>-3</v>
      </c>
    </row>
    <row r="39" spans="1:5" ht="14.25">
      <c r="A39" s="113">
        <v>1.1</v>
      </c>
      <c r="B39" s="252">
        <v>-3</v>
      </c>
      <c r="C39" s="252">
        <v>-7</v>
      </c>
      <c r="D39" s="252">
        <v>2</v>
      </c>
      <c r="E39" s="252">
        <v>-3</v>
      </c>
    </row>
    <row r="40" spans="1:5" ht="14.25">
      <c r="A40" s="114">
        <v>1.2</v>
      </c>
      <c r="B40" s="252">
        <v>-3</v>
      </c>
      <c r="C40" s="252">
        <v>-7</v>
      </c>
      <c r="D40" s="252">
        <v>2</v>
      </c>
      <c r="E40" s="252">
        <v>-2</v>
      </c>
    </row>
    <row r="41" spans="1:5" ht="14.25">
      <c r="A41" s="114">
        <v>1.3</v>
      </c>
      <c r="B41" s="252">
        <v>-3</v>
      </c>
      <c r="C41" s="252">
        <v>-7</v>
      </c>
      <c r="D41" s="252">
        <v>2</v>
      </c>
      <c r="E41" s="252">
        <v>-2</v>
      </c>
    </row>
    <row r="42" spans="1:5" ht="14.25">
      <c r="A42" s="113">
        <v>1.4</v>
      </c>
      <c r="B42" s="252">
        <v>-3</v>
      </c>
      <c r="C42" s="252">
        <v>-7</v>
      </c>
      <c r="D42" s="252">
        <v>3</v>
      </c>
      <c r="E42" s="252">
        <v>-2</v>
      </c>
    </row>
    <row r="43" spans="1:5" ht="14.25">
      <c r="A43" s="114">
        <v>1.5</v>
      </c>
      <c r="B43" s="252">
        <v>-3</v>
      </c>
      <c r="C43" s="252">
        <v>-7</v>
      </c>
      <c r="D43" s="252">
        <v>3</v>
      </c>
      <c r="E43" s="252">
        <v>-2</v>
      </c>
    </row>
    <row r="44" spans="1:5" ht="14.25">
      <c r="A44" s="114">
        <v>1.6</v>
      </c>
      <c r="B44" s="252">
        <v>-3</v>
      </c>
      <c r="C44" s="252">
        <v>-7</v>
      </c>
      <c r="D44" s="252">
        <v>3</v>
      </c>
      <c r="E44" s="252">
        <v>-2</v>
      </c>
    </row>
    <row r="45" spans="1:5" ht="14.25">
      <c r="A45" s="113">
        <v>1.7</v>
      </c>
      <c r="B45" s="252">
        <v>-2</v>
      </c>
      <c r="C45" s="252">
        <v>-6</v>
      </c>
      <c r="D45" s="252">
        <v>3</v>
      </c>
      <c r="E45" s="252">
        <v>-2</v>
      </c>
    </row>
    <row r="46" spans="1:5" ht="14.25">
      <c r="A46" s="114">
        <v>1.8</v>
      </c>
      <c r="B46" s="252">
        <v>-2</v>
      </c>
      <c r="C46" s="252">
        <v>-6</v>
      </c>
      <c r="D46" s="252">
        <v>3</v>
      </c>
      <c r="E46" s="252">
        <v>-2</v>
      </c>
    </row>
    <row r="47" spans="1:5" ht="14.25">
      <c r="A47" s="114">
        <v>1.9</v>
      </c>
      <c r="B47" s="252">
        <v>-2</v>
      </c>
      <c r="C47" s="252">
        <v>-6</v>
      </c>
      <c r="D47" s="252">
        <v>3</v>
      </c>
      <c r="E47" s="252">
        <v>-2</v>
      </c>
    </row>
    <row r="48" spans="1:5" ht="14.25">
      <c r="A48" s="113">
        <v>2</v>
      </c>
      <c r="B48" s="252">
        <v>-2</v>
      </c>
      <c r="C48" s="252">
        <v>-6</v>
      </c>
      <c r="D48" s="252">
        <v>3</v>
      </c>
      <c r="E48" s="252">
        <v>-2</v>
      </c>
    </row>
    <row r="49" spans="1:5" ht="14.25">
      <c r="A49" s="114">
        <v>2.1</v>
      </c>
      <c r="B49" s="252">
        <v>-2</v>
      </c>
      <c r="C49" s="252">
        <v>-6</v>
      </c>
      <c r="D49" s="252">
        <v>3</v>
      </c>
      <c r="E49" s="252">
        <v>-2</v>
      </c>
    </row>
    <row r="50" spans="1:5" ht="14.25">
      <c r="A50" s="114">
        <v>2.2</v>
      </c>
      <c r="B50" s="252">
        <v>-2</v>
      </c>
      <c r="C50" s="252">
        <v>-6</v>
      </c>
      <c r="D50" s="252">
        <v>3</v>
      </c>
      <c r="E50" s="252">
        <v>-2</v>
      </c>
    </row>
    <row r="51" spans="1:5" ht="14.25">
      <c r="A51" s="113">
        <v>2.3</v>
      </c>
      <c r="B51" s="252">
        <v>-2</v>
      </c>
      <c r="C51" s="252">
        <v>-6</v>
      </c>
      <c r="D51" s="252">
        <v>3</v>
      </c>
      <c r="E51" s="252">
        <v>-1</v>
      </c>
    </row>
    <row r="52" spans="1:5" ht="14.25">
      <c r="A52" s="114">
        <v>2.4</v>
      </c>
      <c r="B52" s="252">
        <v>-2</v>
      </c>
      <c r="C52" s="252">
        <v>-6</v>
      </c>
      <c r="D52" s="252">
        <v>4</v>
      </c>
      <c r="E52" s="252">
        <v>-1</v>
      </c>
    </row>
    <row r="53" spans="1:5" ht="14.25">
      <c r="A53" s="114">
        <v>2.5</v>
      </c>
      <c r="B53" s="252">
        <v>-2</v>
      </c>
      <c r="C53" s="252">
        <v>-6</v>
      </c>
      <c r="D53" s="252">
        <v>4</v>
      </c>
      <c r="E53" s="252">
        <v>-1</v>
      </c>
    </row>
    <row r="54" spans="1:5" ht="14.25">
      <c r="A54" s="113">
        <v>2.6</v>
      </c>
      <c r="B54" s="252">
        <v>-2</v>
      </c>
      <c r="C54" s="252">
        <v>-6</v>
      </c>
      <c r="D54" s="252">
        <v>4</v>
      </c>
      <c r="E54" s="252">
        <v>-1</v>
      </c>
    </row>
    <row r="55" spans="1:5" ht="14.25">
      <c r="A55" s="114">
        <v>2.7</v>
      </c>
      <c r="B55" s="252">
        <v>-1</v>
      </c>
      <c r="C55" s="252">
        <v>-5</v>
      </c>
      <c r="D55" s="252">
        <v>4</v>
      </c>
      <c r="E55" s="252">
        <v>-1</v>
      </c>
    </row>
    <row r="56" spans="1:5" ht="14.25">
      <c r="A56" s="114">
        <v>2.8</v>
      </c>
      <c r="B56" s="252">
        <v>-1</v>
      </c>
      <c r="C56" s="252">
        <v>-5</v>
      </c>
      <c r="D56" s="252">
        <v>4</v>
      </c>
      <c r="E56" s="252">
        <v>-1</v>
      </c>
    </row>
    <row r="57" spans="1:5" ht="14.25">
      <c r="A57" s="113">
        <v>2.9</v>
      </c>
      <c r="B57" s="252">
        <v>-1</v>
      </c>
      <c r="C57" s="252">
        <v>-5</v>
      </c>
      <c r="D57" s="252">
        <v>4</v>
      </c>
      <c r="E57" s="252">
        <v>-1</v>
      </c>
    </row>
    <row r="58" spans="1:5" ht="14.25">
      <c r="A58" s="114">
        <v>3</v>
      </c>
      <c r="B58" s="252">
        <v>-1</v>
      </c>
      <c r="C58" s="252">
        <v>-5</v>
      </c>
      <c r="D58" s="252">
        <v>4</v>
      </c>
      <c r="E58" s="252">
        <v>-1</v>
      </c>
    </row>
    <row r="59" spans="1:5" ht="14.25">
      <c r="A59" s="114">
        <v>3.1</v>
      </c>
      <c r="B59" s="252">
        <v>-1</v>
      </c>
      <c r="C59" s="252">
        <v>-5</v>
      </c>
      <c r="D59" s="252">
        <v>4</v>
      </c>
      <c r="E59" s="252">
        <v>-1</v>
      </c>
    </row>
    <row r="60" spans="1:5" ht="14.25">
      <c r="A60" s="113">
        <v>3.2</v>
      </c>
      <c r="B60" s="252">
        <v>-1</v>
      </c>
      <c r="C60" s="252">
        <v>-5</v>
      </c>
      <c r="D60" s="252">
        <v>4</v>
      </c>
      <c r="E60" s="252">
        <v>-1</v>
      </c>
    </row>
    <row r="61" spans="1:5" ht="14.25">
      <c r="A61" s="114">
        <v>3.3</v>
      </c>
      <c r="B61" s="252">
        <v>-1</v>
      </c>
      <c r="C61" s="252">
        <v>-5</v>
      </c>
      <c r="D61" s="252">
        <v>4</v>
      </c>
      <c r="E61" s="252">
        <v>-1</v>
      </c>
    </row>
    <row r="62" spans="1:5" ht="14.25">
      <c r="A62" s="114">
        <v>3.4</v>
      </c>
      <c r="B62" s="252">
        <v>-1</v>
      </c>
      <c r="C62" s="252">
        <v>-5</v>
      </c>
      <c r="D62" s="252">
        <v>5</v>
      </c>
      <c r="E62" s="252">
        <v>0</v>
      </c>
    </row>
    <row r="63" spans="1:5" ht="14.25">
      <c r="A63" s="113">
        <v>3.5</v>
      </c>
      <c r="B63" s="252">
        <v>-1</v>
      </c>
      <c r="C63" s="252">
        <v>-5</v>
      </c>
      <c r="D63" s="252">
        <v>5</v>
      </c>
      <c r="E63" s="252">
        <v>0</v>
      </c>
    </row>
    <row r="64" spans="1:5" ht="14.25">
      <c r="A64" s="114">
        <v>3.6</v>
      </c>
      <c r="B64" s="252">
        <v>-1</v>
      </c>
      <c r="C64" s="252">
        <v>-5</v>
      </c>
      <c r="D64" s="252">
        <v>5</v>
      </c>
      <c r="E64" s="252">
        <v>0</v>
      </c>
    </row>
    <row r="65" spans="1:5" ht="14.25">
      <c r="A65" s="114">
        <v>3.7</v>
      </c>
      <c r="B65" s="252">
        <v>0</v>
      </c>
      <c r="C65" s="252">
        <v>-5</v>
      </c>
      <c r="D65" s="252">
        <v>5</v>
      </c>
      <c r="E65" s="252">
        <v>0</v>
      </c>
    </row>
    <row r="66" spans="1:5" ht="14.25">
      <c r="A66" s="113">
        <v>3.8</v>
      </c>
      <c r="B66" s="252">
        <v>0</v>
      </c>
      <c r="C66" s="252">
        <v>-4</v>
      </c>
      <c r="D66" s="252">
        <v>5</v>
      </c>
      <c r="E66" s="252">
        <v>0</v>
      </c>
    </row>
    <row r="67" spans="1:5" ht="14.25">
      <c r="A67" s="114">
        <v>3.9</v>
      </c>
      <c r="B67" s="252">
        <v>0</v>
      </c>
      <c r="C67" s="252">
        <v>-4</v>
      </c>
      <c r="D67" s="252">
        <v>5</v>
      </c>
      <c r="E67" s="252">
        <v>0</v>
      </c>
    </row>
    <row r="68" spans="1:5" ht="14.25">
      <c r="A68" s="114">
        <v>4</v>
      </c>
      <c r="B68" s="252">
        <v>0</v>
      </c>
      <c r="C68" s="252">
        <v>-4</v>
      </c>
      <c r="D68" s="252">
        <v>5</v>
      </c>
      <c r="E68" s="252">
        <v>0</v>
      </c>
    </row>
    <row r="69" spans="1:5" ht="14.25">
      <c r="A69" s="113">
        <v>4.1</v>
      </c>
      <c r="B69" s="252">
        <v>0</v>
      </c>
      <c r="C69" s="252">
        <v>-4</v>
      </c>
      <c r="D69" s="252">
        <v>5</v>
      </c>
      <c r="E69" s="252">
        <v>0</v>
      </c>
    </row>
    <row r="70" spans="1:5" ht="14.25">
      <c r="A70" s="114">
        <v>4.2</v>
      </c>
      <c r="B70" s="252">
        <v>0</v>
      </c>
      <c r="C70" s="252">
        <v>-4</v>
      </c>
      <c r="D70" s="252">
        <v>5</v>
      </c>
      <c r="E70" s="252">
        <v>0</v>
      </c>
    </row>
    <row r="71" spans="1:5" ht="14.25">
      <c r="A71" s="114">
        <v>4.3</v>
      </c>
      <c r="B71" s="252">
        <v>0</v>
      </c>
      <c r="C71" s="252">
        <v>-4</v>
      </c>
      <c r="D71" s="252">
        <v>6</v>
      </c>
      <c r="E71" s="252">
        <v>0</v>
      </c>
    </row>
    <row r="72" spans="1:5" ht="14.25">
      <c r="A72" s="113">
        <v>4.4</v>
      </c>
      <c r="B72" s="252">
        <v>0</v>
      </c>
      <c r="C72" s="252">
        <v>-4</v>
      </c>
      <c r="D72" s="252">
        <v>6</v>
      </c>
      <c r="E72" s="252">
        <v>1</v>
      </c>
    </row>
    <row r="73" spans="1:5" ht="14.25">
      <c r="A73" s="114">
        <v>4.5</v>
      </c>
      <c r="B73" s="252">
        <v>0</v>
      </c>
      <c r="C73" s="252">
        <v>-4</v>
      </c>
      <c r="D73" s="252">
        <v>6</v>
      </c>
      <c r="E73" s="252">
        <v>1</v>
      </c>
    </row>
    <row r="74" spans="1:5" ht="14.25">
      <c r="A74" s="114">
        <v>4.6</v>
      </c>
      <c r="B74" s="252">
        <v>0</v>
      </c>
      <c r="C74" s="252">
        <v>-4</v>
      </c>
      <c r="D74" s="252">
        <v>6</v>
      </c>
      <c r="E74" s="252">
        <v>1</v>
      </c>
    </row>
    <row r="75" spans="1:5" ht="14.25">
      <c r="A75" s="113">
        <v>4.7</v>
      </c>
      <c r="B75" s="252">
        <v>1</v>
      </c>
      <c r="C75" s="252">
        <v>-4</v>
      </c>
      <c r="D75" s="252">
        <v>6</v>
      </c>
      <c r="E75" s="252">
        <v>1</v>
      </c>
    </row>
    <row r="76" spans="1:5" ht="14.25">
      <c r="A76" s="114">
        <v>4.8</v>
      </c>
      <c r="B76" s="252">
        <v>1</v>
      </c>
      <c r="C76" s="252">
        <v>-4</v>
      </c>
      <c r="D76" s="252">
        <v>6</v>
      </c>
      <c r="E76" s="252">
        <v>1</v>
      </c>
    </row>
    <row r="77" spans="1:5" ht="14.25">
      <c r="A77" s="114">
        <v>4.9</v>
      </c>
      <c r="B77" s="252">
        <v>1</v>
      </c>
      <c r="C77" s="252">
        <v>-3</v>
      </c>
      <c r="D77" s="252">
        <v>6</v>
      </c>
      <c r="E77" s="252">
        <v>1</v>
      </c>
    </row>
    <row r="78" spans="1:5" ht="14.25">
      <c r="A78" s="113">
        <v>5</v>
      </c>
      <c r="B78" s="252">
        <v>1</v>
      </c>
      <c r="C78" s="252">
        <v>-3</v>
      </c>
      <c r="D78" s="252">
        <v>6</v>
      </c>
      <c r="E78" s="252">
        <v>1</v>
      </c>
    </row>
    <row r="79" spans="1:5" ht="14.25">
      <c r="A79" s="114">
        <v>5.1</v>
      </c>
      <c r="B79" s="252">
        <v>1</v>
      </c>
      <c r="C79" s="252">
        <v>-3</v>
      </c>
      <c r="D79" s="252">
        <v>6</v>
      </c>
      <c r="E79" s="252">
        <v>1</v>
      </c>
    </row>
    <row r="80" spans="1:5" ht="14.25">
      <c r="A80" s="114">
        <v>5.2</v>
      </c>
      <c r="B80" s="252">
        <v>1</v>
      </c>
      <c r="C80" s="252">
        <v>-3</v>
      </c>
      <c r="D80" s="252">
        <v>6</v>
      </c>
      <c r="E80" s="252">
        <v>1</v>
      </c>
    </row>
    <row r="81" spans="1:5" ht="14.25">
      <c r="A81" s="113">
        <v>5.3</v>
      </c>
      <c r="B81" s="252">
        <v>1</v>
      </c>
      <c r="C81" s="252">
        <v>-3</v>
      </c>
      <c r="D81" s="252">
        <v>7</v>
      </c>
      <c r="E81" s="252">
        <v>1</v>
      </c>
    </row>
    <row r="82" spans="1:5" ht="14.25">
      <c r="A82" s="114">
        <v>5.4</v>
      </c>
      <c r="B82" s="252">
        <v>1</v>
      </c>
      <c r="C82" s="252">
        <v>-3</v>
      </c>
      <c r="D82" s="252">
        <v>7</v>
      </c>
      <c r="E82" s="252">
        <v>1</v>
      </c>
    </row>
    <row r="83" spans="1:5" ht="14.25">
      <c r="A83" s="114">
        <v>5.5</v>
      </c>
      <c r="B83" s="252">
        <v>1</v>
      </c>
      <c r="C83" s="252">
        <v>-3</v>
      </c>
      <c r="D83" s="252">
        <v>7</v>
      </c>
      <c r="E83" s="252">
        <v>2</v>
      </c>
    </row>
    <row r="84" spans="1:5" ht="14.25">
      <c r="A84" s="113">
        <v>5.6</v>
      </c>
      <c r="B84" s="252">
        <v>1</v>
      </c>
      <c r="C84" s="252">
        <v>-3</v>
      </c>
      <c r="D84" s="252">
        <v>7</v>
      </c>
      <c r="E84" s="252">
        <v>2</v>
      </c>
    </row>
    <row r="85" spans="1:5" ht="14.25">
      <c r="A85" s="114">
        <v>5.7</v>
      </c>
      <c r="B85" s="252">
        <v>2</v>
      </c>
      <c r="C85" s="252">
        <v>-3</v>
      </c>
      <c r="D85" s="252">
        <v>7</v>
      </c>
      <c r="E85" s="252">
        <v>2</v>
      </c>
    </row>
    <row r="86" spans="1:5" ht="14.25">
      <c r="A86" s="114">
        <v>5.8</v>
      </c>
      <c r="B86" s="252">
        <v>2</v>
      </c>
      <c r="C86" s="252">
        <v>-3</v>
      </c>
      <c r="D86" s="252">
        <v>7</v>
      </c>
      <c r="E86" s="252">
        <v>2</v>
      </c>
    </row>
    <row r="87" spans="1:5" ht="14.25">
      <c r="A87" s="113">
        <v>5.9</v>
      </c>
      <c r="B87" s="252">
        <v>2</v>
      </c>
      <c r="C87" s="252">
        <v>-3</v>
      </c>
      <c r="D87" s="252">
        <v>7</v>
      </c>
      <c r="E87" s="252">
        <v>2</v>
      </c>
    </row>
    <row r="88" spans="1:5" ht="14.25">
      <c r="A88" s="114">
        <v>6</v>
      </c>
      <c r="B88" s="252">
        <v>2</v>
      </c>
      <c r="C88" s="252">
        <v>-2</v>
      </c>
      <c r="D88" s="252">
        <v>7</v>
      </c>
      <c r="E88" s="252">
        <v>2</v>
      </c>
    </row>
    <row r="89" spans="1:5" ht="14.25">
      <c r="A89" s="114">
        <v>6.1</v>
      </c>
      <c r="B89" s="252">
        <v>2</v>
      </c>
      <c r="C89" s="252">
        <v>-2</v>
      </c>
      <c r="D89" s="252">
        <v>7</v>
      </c>
      <c r="E89" s="252">
        <v>2</v>
      </c>
    </row>
    <row r="90" spans="1:5" ht="14.25">
      <c r="A90" s="113">
        <v>6.2</v>
      </c>
      <c r="B90" s="252">
        <v>2</v>
      </c>
      <c r="C90" s="252">
        <v>-2</v>
      </c>
      <c r="D90" s="252">
        <v>7</v>
      </c>
      <c r="E90" s="252">
        <v>2</v>
      </c>
    </row>
    <row r="91" spans="1:5" ht="14.25">
      <c r="A91" s="114">
        <v>6.3</v>
      </c>
      <c r="B91" s="252">
        <v>2</v>
      </c>
      <c r="C91" s="252">
        <v>-2</v>
      </c>
      <c r="D91" s="252">
        <v>8</v>
      </c>
      <c r="E91" s="252">
        <v>2</v>
      </c>
    </row>
    <row r="92" spans="1:5" ht="14.25">
      <c r="A92" s="114">
        <v>6.4</v>
      </c>
      <c r="B92" s="252">
        <v>2</v>
      </c>
      <c r="C92" s="252">
        <v>-2</v>
      </c>
      <c r="D92" s="252">
        <v>8</v>
      </c>
      <c r="E92" s="252">
        <v>2</v>
      </c>
    </row>
    <row r="93" spans="1:5" ht="14.25">
      <c r="A93" s="113">
        <v>6.5</v>
      </c>
      <c r="B93" s="252">
        <v>2</v>
      </c>
      <c r="C93" s="252">
        <v>-2</v>
      </c>
      <c r="D93" s="252">
        <v>8</v>
      </c>
      <c r="E93" s="252">
        <v>2</v>
      </c>
    </row>
    <row r="94" spans="1:5" ht="14.25">
      <c r="A94" s="114">
        <v>6.6</v>
      </c>
      <c r="B94" s="252">
        <v>2</v>
      </c>
      <c r="C94" s="252">
        <v>-2</v>
      </c>
      <c r="D94" s="252">
        <v>8</v>
      </c>
      <c r="E94" s="252">
        <v>3</v>
      </c>
    </row>
    <row r="95" spans="1:5" ht="14.25">
      <c r="A95" s="114">
        <v>6.7</v>
      </c>
      <c r="B95" s="252">
        <v>3</v>
      </c>
      <c r="C95" s="252">
        <v>-2</v>
      </c>
      <c r="D95" s="252">
        <v>8</v>
      </c>
      <c r="E95" s="252">
        <v>3</v>
      </c>
    </row>
    <row r="96" spans="1:5" ht="14.25">
      <c r="A96" s="113">
        <v>6.8</v>
      </c>
      <c r="B96" s="252">
        <v>3</v>
      </c>
      <c r="C96" s="252">
        <v>-2</v>
      </c>
      <c r="D96" s="252">
        <v>8</v>
      </c>
      <c r="E96" s="252">
        <v>3</v>
      </c>
    </row>
    <row r="97" spans="1:5" ht="14.25">
      <c r="A97" s="114">
        <v>6.9</v>
      </c>
      <c r="B97" s="252">
        <v>3</v>
      </c>
      <c r="C97" s="252">
        <v>-2</v>
      </c>
      <c r="D97" s="252">
        <v>8</v>
      </c>
      <c r="E97" s="252">
        <v>3</v>
      </c>
    </row>
    <row r="98" spans="1:5" ht="14.25">
      <c r="A98" s="114">
        <v>7</v>
      </c>
      <c r="B98" s="252">
        <v>3</v>
      </c>
      <c r="C98" s="252">
        <v>-1</v>
      </c>
      <c r="D98" s="252">
        <v>8</v>
      </c>
      <c r="E98" s="252">
        <v>3</v>
      </c>
    </row>
    <row r="99" spans="1:5" ht="14.25">
      <c r="A99" s="113">
        <v>7.1</v>
      </c>
      <c r="B99" s="252">
        <v>3</v>
      </c>
      <c r="C99" s="252">
        <v>-1</v>
      </c>
      <c r="D99" s="252">
        <v>8</v>
      </c>
      <c r="E99" s="252">
        <v>3</v>
      </c>
    </row>
    <row r="100" spans="1:5" ht="14.25">
      <c r="A100" s="114">
        <v>7.2</v>
      </c>
      <c r="B100" s="252">
        <v>3</v>
      </c>
      <c r="C100" s="252">
        <v>-1</v>
      </c>
      <c r="D100" s="252">
        <v>8</v>
      </c>
      <c r="E100" s="252">
        <v>3</v>
      </c>
    </row>
    <row r="101" spans="1:5" ht="14.25">
      <c r="A101" s="114">
        <v>7.3</v>
      </c>
      <c r="B101" s="252">
        <v>3</v>
      </c>
      <c r="C101" s="252">
        <v>-1</v>
      </c>
      <c r="D101" s="252">
        <v>9</v>
      </c>
      <c r="E101" s="252">
        <v>3</v>
      </c>
    </row>
    <row r="102" spans="1:5" ht="14.25">
      <c r="A102" s="113">
        <v>7.4</v>
      </c>
      <c r="B102" s="252">
        <v>3</v>
      </c>
      <c r="C102" s="252">
        <v>-1</v>
      </c>
      <c r="D102" s="252">
        <v>9</v>
      </c>
      <c r="E102" s="252">
        <v>3</v>
      </c>
    </row>
    <row r="103" spans="1:5" ht="14.25">
      <c r="A103" s="114">
        <v>7.5</v>
      </c>
      <c r="B103" s="252">
        <v>3</v>
      </c>
      <c r="C103" s="252">
        <v>-1</v>
      </c>
      <c r="D103" s="252">
        <v>9</v>
      </c>
      <c r="E103" s="252">
        <v>3</v>
      </c>
    </row>
    <row r="104" spans="1:5" ht="14.25">
      <c r="A104" s="114">
        <v>7.6</v>
      </c>
      <c r="B104" s="252">
        <v>3</v>
      </c>
      <c r="C104" s="252">
        <v>-1</v>
      </c>
      <c r="D104" s="252">
        <v>9</v>
      </c>
      <c r="E104" s="252">
        <v>4</v>
      </c>
    </row>
    <row r="105" spans="1:5" ht="14.25">
      <c r="A105" s="113">
        <v>7.7</v>
      </c>
      <c r="B105" s="252">
        <v>4</v>
      </c>
      <c r="C105" s="252">
        <v>-1</v>
      </c>
      <c r="D105" s="252">
        <v>9</v>
      </c>
      <c r="E105" s="252">
        <v>4</v>
      </c>
    </row>
    <row r="106" spans="1:5" ht="14.25">
      <c r="A106" s="114">
        <v>7.8</v>
      </c>
      <c r="B106" s="252">
        <v>4</v>
      </c>
      <c r="C106" s="252">
        <v>-1</v>
      </c>
      <c r="D106" s="252">
        <v>9</v>
      </c>
      <c r="E106" s="252">
        <v>4</v>
      </c>
    </row>
    <row r="107" spans="1:5" ht="14.25">
      <c r="A107" s="114">
        <v>7.9</v>
      </c>
      <c r="B107" s="252">
        <v>4</v>
      </c>
      <c r="C107" s="252">
        <v>-1</v>
      </c>
      <c r="D107" s="252">
        <v>9</v>
      </c>
      <c r="E107" s="252">
        <v>4</v>
      </c>
    </row>
    <row r="108" spans="1:5" ht="14.25">
      <c r="A108" s="113">
        <v>8</v>
      </c>
      <c r="B108" s="252">
        <v>4</v>
      </c>
      <c r="C108" s="252">
        <v>-1</v>
      </c>
      <c r="D108" s="252">
        <v>9</v>
      </c>
      <c r="E108" s="252">
        <v>4</v>
      </c>
    </row>
    <row r="109" spans="1:5" ht="14.25">
      <c r="A109" s="114">
        <v>8.1</v>
      </c>
      <c r="B109" s="252">
        <v>4</v>
      </c>
      <c r="C109" s="252">
        <v>0</v>
      </c>
      <c r="D109" s="252">
        <v>9</v>
      </c>
      <c r="E109" s="252">
        <v>4</v>
      </c>
    </row>
    <row r="110" spans="1:5" ht="14.25">
      <c r="A110" s="114">
        <v>8.2</v>
      </c>
      <c r="B110" s="252">
        <v>4</v>
      </c>
      <c r="C110" s="252">
        <v>0</v>
      </c>
      <c r="D110" s="252">
        <v>10</v>
      </c>
      <c r="E110" s="252">
        <v>4</v>
      </c>
    </row>
    <row r="111" spans="1:5" ht="14.25">
      <c r="A111" s="113">
        <v>8.3</v>
      </c>
      <c r="B111" s="252">
        <v>4</v>
      </c>
      <c r="C111" s="252">
        <v>0</v>
      </c>
      <c r="D111" s="252">
        <v>10</v>
      </c>
      <c r="E111" s="252">
        <v>4</v>
      </c>
    </row>
    <row r="112" spans="1:5" ht="14.25">
      <c r="A112" s="114">
        <v>8.4</v>
      </c>
      <c r="B112" s="252">
        <v>4</v>
      </c>
      <c r="C112" s="252">
        <v>0</v>
      </c>
      <c r="D112" s="252">
        <v>10</v>
      </c>
      <c r="E112" s="252">
        <v>4</v>
      </c>
    </row>
    <row r="113" spans="1:5" ht="14.25">
      <c r="A113" s="114">
        <v>8.5</v>
      </c>
      <c r="B113" s="252">
        <v>4</v>
      </c>
      <c r="C113" s="252">
        <v>0</v>
      </c>
      <c r="D113" s="252">
        <v>10</v>
      </c>
      <c r="E113" s="252">
        <v>4</v>
      </c>
    </row>
    <row r="114" spans="1:5" ht="14.25">
      <c r="A114" s="113">
        <v>8.6</v>
      </c>
      <c r="B114" s="252">
        <v>4</v>
      </c>
      <c r="C114" s="252">
        <v>0</v>
      </c>
      <c r="D114" s="252">
        <v>10</v>
      </c>
      <c r="E114" s="252">
        <v>4</v>
      </c>
    </row>
    <row r="115" spans="1:5" ht="14.25">
      <c r="A115" s="114">
        <v>8.7</v>
      </c>
      <c r="B115" s="252">
        <v>5</v>
      </c>
      <c r="C115" s="252">
        <v>0</v>
      </c>
      <c r="D115" s="252">
        <v>10</v>
      </c>
      <c r="E115" s="252">
        <v>5</v>
      </c>
    </row>
    <row r="116" spans="1:5" ht="14.25">
      <c r="A116" s="114">
        <v>8.8</v>
      </c>
      <c r="B116" s="252">
        <v>5</v>
      </c>
      <c r="C116" s="252">
        <v>0</v>
      </c>
      <c r="D116" s="252">
        <v>10</v>
      </c>
      <c r="E116" s="252">
        <v>5</v>
      </c>
    </row>
    <row r="117" spans="1:5" ht="14.25">
      <c r="A117" s="113">
        <v>8.9</v>
      </c>
      <c r="B117" s="252">
        <v>5</v>
      </c>
      <c r="C117" s="252">
        <v>0</v>
      </c>
      <c r="D117" s="252">
        <v>10</v>
      </c>
      <c r="E117" s="252">
        <v>5</v>
      </c>
    </row>
    <row r="118" spans="1:5" ht="14.25">
      <c r="A118" s="114">
        <v>9</v>
      </c>
      <c r="B118" s="252">
        <v>5</v>
      </c>
      <c r="C118" s="252">
        <v>0</v>
      </c>
      <c r="D118" s="252">
        <v>10</v>
      </c>
      <c r="E118" s="252">
        <v>5</v>
      </c>
    </row>
    <row r="119" spans="1:5" ht="14.25">
      <c r="A119" s="114">
        <v>9.1</v>
      </c>
      <c r="B119" s="252">
        <v>5</v>
      </c>
      <c r="C119" s="252">
        <v>0</v>
      </c>
      <c r="D119" s="252">
        <v>10</v>
      </c>
      <c r="E119" s="252">
        <v>5</v>
      </c>
    </row>
    <row r="120" spans="1:5" ht="14.25">
      <c r="A120" s="113">
        <v>9.2</v>
      </c>
      <c r="B120" s="252">
        <v>5</v>
      </c>
      <c r="C120" s="252">
        <v>1</v>
      </c>
      <c r="D120" s="252">
        <v>11</v>
      </c>
      <c r="E120" s="252">
        <v>5</v>
      </c>
    </row>
    <row r="121" spans="1:5" ht="14.25">
      <c r="A121" s="114">
        <v>9.3</v>
      </c>
      <c r="B121" s="252">
        <v>5</v>
      </c>
      <c r="C121" s="252">
        <v>1</v>
      </c>
      <c r="D121" s="252">
        <v>11</v>
      </c>
      <c r="E121" s="252">
        <v>5</v>
      </c>
    </row>
    <row r="122" spans="1:5" ht="14.25">
      <c r="A122" s="114">
        <v>9.4</v>
      </c>
      <c r="B122" s="252">
        <v>5</v>
      </c>
      <c r="C122" s="252">
        <v>1</v>
      </c>
      <c r="D122" s="252">
        <v>11</v>
      </c>
      <c r="E122" s="252">
        <v>5</v>
      </c>
    </row>
    <row r="123" spans="1:5" ht="14.25">
      <c r="A123" s="113">
        <v>9.5</v>
      </c>
      <c r="B123" s="252">
        <v>5</v>
      </c>
      <c r="C123" s="252">
        <v>1</v>
      </c>
      <c r="D123" s="252">
        <v>11</v>
      </c>
      <c r="E123" s="252">
        <v>5</v>
      </c>
    </row>
    <row r="124" spans="1:5" ht="14.25">
      <c r="A124" s="114">
        <v>9.6</v>
      </c>
      <c r="B124" s="252">
        <v>5</v>
      </c>
      <c r="C124" s="252">
        <v>1</v>
      </c>
      <c r="D124" s="252">
        <v>11</v>
      </c>
      <c r="E124" s="252">
        <v>5</v>
      </c>
    </row>
    <row r="125" spans="1:5" ht="14.25">
      <c r="A125" s="114">
        <v>9.7</v>
      </c>
      <c r="B125" s="252">
        <v>6</v>
      </c>
      <c r="C125" s="252">
        <v>1</v>
      </c>
      <c r="D125" s="252">
        <v>11</v>
      </c>
      <c r="E125" s="252">
        <v>5</v>
      </c>
    </row>
    <row r="126" spans="1:5" ht="14.25">
      <c r="A126" s="113">
        <v>9.8</v>
      </c>
      <c r="B126" s="252">
        <v>6</v>
      </c>
      <c r="C126" s="252">
        <v>1</v>
      </c>
      <c r="D126" s="252">
        <v>11</v>
      </c>
      <c r="E126" s="252">
        <v>6</v>
      </c>
    </row>
    <row r="127" spans="1:5" ht="14.25">
      <c r="A127" s="114">
        <v>9.9</v>
      </c>
      <c r="B127" s="252">
        <v>6</v>
      </c>
      <c r="C127" s="252">
        <v>1</v>
      </c>
      <c r="D127" s="252">
        <v>11</v>
      </c>
      <c r="E127" s="252">
        <v>6</v>
      </c>
    </row>
    <row r="128" spans="1:5" ht="14.25">
      <c r="A128" s="114">
        <v>10</v>
      </c>
      <c r="B128" s="252">
        <v>6</v>
      </c>
      <c r="C128" s="252">
        <v>1</v>
      </c>
      <c r="D128" s="252">
        <v>11</v>
      </c>
      <c r="E128" s="252">
        <v>6</v>
      </c>
    </row>
    <row r="129" spans="1:5" ht="14.25">
      <c r="A129" s="113">
        <v>10.1</v>
      </c>
      <c r="B129" s="252">
        <v>6</v>
      </c>
      <c r="C129" s="252">
        <v>1</v>
      </c>
      <c r="D129" s="252">
        <v>11</v>
      </c>
      <c r="E129" s="252">
        <v>6</v>
      </c>
    </row>
    <row r="130" spans="1:5" ht="14.25">
      <c r="A130" s="114">
        <v>10.2</v>
      </c>
      <c r="B130" s="252">
        <v>6</v>
      </c>
      <c r="C130" s="252">
        <v>1</v>
      </c>
      <c r="D130" s="252">
        <v>12</v>
      </c>
      <c r="E130" s="252">
        <v>6</v>
      </c>
    </row>
    <row r="131" spans="1:5" ht="14.25">
      <c r="A131" s="114">
        <v>10.3</v>
      </c>
      <c r="B131" s="252">
        <v>6</v>
      </c>
      <c r="C131" s="252">
        <v>2</v>
      </c>
      <c r="D131" s="252">
        <v>12</v>
      </c>
      <c r="E131" s="252">
        <v>6</v>
      </c>
    </row>
    <row r="132" spans="1:5" ht="14.25">
      <c r="A132" s="113">
        <v>10.4</v>
      </c>
      <c r="B132" s="252">
        <v>6</v>
      </c>
      <c r="C132" s="252">
        <v>2</v>
      </c>
      <c r="D132" s="252">
        <v>12</v>
      </c>
      <c r="E132" s="252">
        <v>6</v>
      </c>
    </row>
    <row r="133" spans="1:5" ht="14.25">
      <c r="A133" s="114">
        <v>10.5</v>
      </c>
      <c r="B133" s="252">
        <v>6</v>
      </c>
      <c r="C133" s="252">
        <v>2</v>
      </c>
      <c r="D133" s="252">
        <v>12</v>
      </c>
      <c r="E133" s="252">
        <v>6</v>
      </c>
    </row>
    <row r="134" spans="1:5" ht="14.25">
      <c r="A134" s="114">
        <v>10.6</v>
      </c>
      <c r="B134" s="252">
        <v>6</v>
      </c>
      <c r="C134" s="252">
        <v>2</v>
      </c>
      <c r="D134" s="252">
        <v>12</v>
      </c>
      <c r="E134" s="252">
        <v>6</v>
      </c>
    </row>
    <row r="135" spans="1:5" ht="14.25">
      <c r="A135" s="113">
        <v>10.7</v>
      </c>
      <c r="B135" s="252">
        <v>7</v>
      </c>
      <c r="C135" s="252">
        <v>2</v>
      </c>
      <c r="D135" s="252">
        <v>12</v>
      </c>
      <c r="E135" s="252">
        <v>6</v>
      </c>
    </row>
    <row r="136" spans="1:5" ht="14.25">
      <c r="A136" s="114">
        <v>10.8</v>
      </c>
      <c r="B136" s="252">
        <v>7</v>
      </c>
      <c r="C136" s="252">
        <v>2</v>
      </c>
      <c r="D136" s="252">
        <v>12</v>
      </c>
      <c r="E136" s="252">
        <v>7</v>
      </c>
    </row>
    <row r="137" spans="1:5" ht="14.25">
      <c r="A137" s="114">
        <v>10.9</v>
      </c>
      <c r="B137" s="252">
        <v>7</v>
      </c>
      <c r="C137" s="252">
        <v>2</v>
      </c>
      <c r="D137" s="252">
        <v>12</v>
      </c>
      <c r="E137" s="252">
        <v>7</v>
      </c>
    </row>
    <row r="138" spans="1:5" ht="14.25">
      <c r="A138" s="113">
        <v>11</v>
      </c>
      <c r="B138" s="252">
        <v>7</v>
      </c>
      <c r="C138" s="252">
        <v>2</v>
      </c>
      <c r="D138" s="252">
        <v>12</v>
      </c>
      <c r="E138" s="252">
        <v>7</v>
      </c>
    </row>
    <row r="139" spans="1:5" ht="14.25">
      <c r="A139" s="114">
        <v>11.1</v>
      </c>
      <c r="B139" s="252">
        <v>7</v>
      </c>
      <c r="C139" s="252">
        <v>2</v>
      </c>
      <c r="D139" s="252">
        <v>12</v>
      </c>
      <c r="E139" s="252">
        <v>7</v>
      </c>
    </row>
    <row r="140" spans="1:5" ht="14.25">
      <c r="A140" s="114">
        <v>11.2</v>
      </c>
      <c r="B140" s="252">
        <v>7</v>
      </c>
      <c r="C140" s="252">
        <v>2</v>
      </c>
      <c r="D140" s="252">
        <v>13</v>
      </c>
      <c r="E140" s="252">
        <v>7</v>
      </c>
    </row>
    <row r="141" spans="1:5" ht="14.25">
      <c r="A141" s="113">
        <v>11.3</v>
      </c>
      <c r="B141" s="252">
        <v>7</v>
      </c>
      <c r="C141" s="252">
        <v>3</v>
      </c>
      <c r="D141" s="252">
        <v>13</v>
      </c>
      <c r="E141" s="252">
        <v>7</v>
      </c>
    </row>
    <row r="142" spans="1:5" ht="14.25">
      <c r="A142" s="114">
        <v>11.4</v>
      </c>
      <c r="B142" s="252">
        <v>7</v>
      </c>
      <c r="C142" s="252">
        <v>3</v>
      </c>
      <c r="D142" s="252">
        <v>13</v>
      </c>
      <c r="E142" s="252">
        <v>7</v>
      </c>
    </row>
    <row r="143" spans="1:5" ht="14.25">
      <c r="A143" s="114">
        <v>11.5</v>
      </c>
      <c r="B143" s="252">
        <v>7</v>
      </c>
      <c r="C143" s="252">
        <v>3</v>
      </c>
      <c r="D143" s="252">
        <v>13</v>
      </c>
      <c r="E143" s="252">
        <v>7</v>
      </c>
    </row>
    <row r="144" spans="1:5" ht="14.25">
      <c r="A144" s="113">
        <v>11.6</v>
      </c>
      <c r="B144" s="252">
        <v>8</v>
      </c>
      <c r="C144" s="252">
        <v>3</v>
      </c>
      <c r="D144" s="252">
        <v>13</v>
      </c>
      <c r="E144" s="252">
        <v>7</v>
      </c>
    </row>
    <row r="145" spans="1:5" ht="14.25">
      <c r="A145" s="114">
        <v>11.7</v>
      </c>
      <c r="B145" s="252">
        <v>8</v>
      </c>
      <c r="C145" s="252">
        <v>3</v>
      </c>
      <c r="D145" s="252">
        <v>13</v>
      </c>
      <c r="E145" s="252">
        <v>7</v>
      </c>
    </row>
    <row r="146" spans="1:5" ht="14.25">
      <c r="A146" s="114">
        <v>11.8</v>
      </c>
      <c r="B146" s="252">
        <v>8</v>
      </c>
      <c r="C146" s="252">
        <v>3</v>
      </c>
      <c r="D146" s="252">
        <v>13</v>
      </c>
      <c r="E146" s="252">
        <v>7</v>
      </c>
    </row>
    <row r="147" spans="1:5" ht="14.25">
      <c r="A147" s="113">
        <v>11.9</v>
      </c>
      <c r="B147" s="252">
        <v>8</v>
      </c>
      <c r="C147" s="252">
        <v>3</v>
      </c>
      <c r="D147" s="252">
        <v>13</v>
      </c>
      <c r="E147" s="252">
        <v>8</v>
      </c>
    </row>
    <row r="148" spans="1:5" ht="14.25">
      <c r="A148" s="114">
        <v>12</v>
      </c>
      <c r="B148" s="252">
        <v>8</v>
      </c>
      <c r="C148" s="252">
        <v>3</v>
      </c>
      <c r="D148" s="252">
        <v>13</v>
      </c>
      <c r="E148" s="252">
        <v>8</v>
      </c>
    </row>
    <row r="149" spans="1:5" ht="14.25">
      <c r="A149" s="114">
        <v>12.1</v>
      </c>
      <c r="B149" s="252">
        <v>8</v>
      </c>
      <c r="C149" s="252">
        <v>3</v>
      </c>
      <c r="D149" s="252">
        <v>14</v>
      </c>
      <c r="E149" s="252">
        <v>8</v>
      </c>
    </row>
    <row r="150" spans="1:5" ht="14.25">
      <c r="A150" s="113">
        <v>12.2</v>
      </c>
      <c r="B150" s="252">
        <v>8</v>
      </c>
      <c r="C150" s="252">
        <v>3</v>
      </c>
      <c r="D150" s="252">
        <v>14</v>
      </c>
      <c r="E150" s="252">
        <v>8</v>
      </c>
    </row>
    <row r="151" spans="1:5" ht="14.25">
      <c r="A151" s="114">
        <v>12.3</v>
      </c>
      <c r="B151" s="252">
        <v>8</v>
      </c>
      <c r="C151" s="252">
        <v>3</v>
      </c>
      <c r="D151" s="252">
        <v>14</v>
      </c>
      <c r="E151" s="252">
        <v>8</v>
      </c>
    </row>
    <row r="152" spans="1:5" ht="14.25">
      <c r="A152" s="114">
        <v>12.4</v>
      </c>
      <c r="B152" s="252">
        <v>8</v>
      </c>
      <c r="C152" s="252">
        <v>4</v>
      </c>
      <c r="D152" s="252">
        <v>14</v>
      </c>
      <c r="E152" s="252">
        <v>8</v>
      </c>
    </row>
    <row r="153" spans="1:5" ht="14.25">
      <c r="A153" s="113">
        <v>12.5</v>
      </c>
      <c r="B153" s="252">
        <v>8</v>
      </c>
      <c r="C153" s="252">
        <v>4</v>
      </c>
      <c r="D153" s="252">
        <v>14</v>
      </c>
      <c r="E153" s="252">
        <v>8</v>
      </c>
    </row>
    <row r="154" spans="1:5" ht="14.25">
      <c r="A154" s="114">
        <v>12.6</v>
      </c>
      <c r="B154" s="252">
        <v>9</v>
      </c>
      <c r="C154" s="252">
        <v>4</v>
      </c>
      <c r="D154" s="252">
        <v>14</v>
      </c>
      <c r="E154" s="252">
        <v>8</v>
      </c>
    </row>
    <row r="155" spans="1:5" ht="14.25">
      <c r="A155" s="114">
        <v>12.7</v>
      </c>
      <c r="B155" s="252">
        <v>9</v>
      </c>
      <c r="C155" s="252">
        <v>4</v>
      </c>
      <c r="D155" s="252">
        <v>14</v>
      </c>
      <c r="E155" s="252">
        <v>8</v>
      </c>
    </row>
    <row r="156" spans="1:5" ht="14.25">
      <c r="A156" s="113">
        <v>12.8</v>
      </c>
      <c r="B156" s="252">
        <v>9</v>
      </c>
      <c r="C156" s="252">
        <v>4</v>
      </c>
      <c r="D156" s="252">
        <v>14</v>
      </c>
      <c r="E156" s="252">
        <v>8</v>
      </c>
    </row>
    <row r="157" spans="1:5" ht="14.25">
      <c r="A157" s="114">
        <v>12.9</v>
      </c>
      <c r="B157" s="252">
        <v>9</v>
      </c>
      <c r="C157" s="252">
        <v>4</v>
      </c>
      <c r="D157" s="252">
        <v>14</v>
      </c>
      <c r="E157" s="252">
        <v>9</v>
      </c>
    </row>
    <row r="158" spans="1:5" ht="14.25">
      <c r="A158" s="114">
        <v>13</v>
      </c>
      <c r="B158" s="252">
        <v>9</v>
      </c>
      <c r="C158" s="252">
        <v>4</v>
      </c>
      <c r="D158" s="252">
        <v>14</v>
      </c>
      <c r="E158" s="252">
        <v>9</v>
      </c>
    </row>
    <row r="159" spans="1:5" ht="14.25">
      <c r="A159" s="113">
        <v>13.1</v>
      </c>
      <c r="B159" s="252">
        <v>9</v>
      </c>
      <c r="C159" s="252">
        <v>4</v>
      </c>
      <c r="D159" s="252">
        <v>15</v>
      </c>
      <c r="E159" s="252">
        <v>9</v>
      </c>
    </row>
    <row r="160" spans="1:5" ht="14.25">
      <c r="A160" s="114">
        <v>13.2</v>
      </c>
      <c r="B160" s="252">
        <v>9</v>
      </c>
      <c r="C160" s="252">
        <v>4</v>
      </c>
      <c r="D160" s="252">
        <v>15</v>
      </c>
      <c r="E160" s="252">
        <v>9</v>
      </c>
    </row>
    <row r="161" spans="1:5" ht="14.25">
      <c r="A161" s="114">
        <v>13.3</v>
      </c>
      <c r="B161" s="252">
        <v>9</v>
      </c>
      <c r="C161" s="252">
        <v>4</v>
      </c>
      <c r="D161" s="252">
        <v>15</v>
      </c>
      <c r="E161" s="252">
        <v>9</v>
      </c>
    </row>
    <row r="162" spans="1:5" ht="14.25">
      <c r="A162" s="113">
        <v>13.4</v>
      </c>
      <c r="B162" s="252">
        <v>9</v>
      </c>
      <c r="C162" s="252">
        <v>4</v>
      </c>
      <c r="D162" s="252">
        <v>15</v>
      </c>
      <c r="E162" s="252">
        <v>9</v>
      </c>
    </row>
    <row r="163" spans="1:5" ht="14.25">
      <c r="A163" s="114">
        <v>13.5</v>
      </c>
      <c r="B163" s="252">
        <v>9</v>
      </c>
      <c r="C163" s="252">
        <v>5</v>
      </c>
      <c r="D163" s="252">
        <v>15</v>
      </c>
      <c r="E163" s="252">
        <v>9</v>
      </c>
    </row>
    <row r="164" spans="1:5" ht="14.25">
      <c r="A164" s="114">
        <v>13.6</v>
      </c>
      <c r="B164" s="252">
        <v>10</v>
      </c>
      <c r="C164" s="252">
        <v>5</v>
      </c>
      <c r="D164" s="252">
        <v>15</v>
      </c>
      <c r="E164" s="252">
        <v>9</v>
      </c>
    </row>
    <row r="165" spans="1:5" ht="14.25">
      <c r="A165" s="113">
        <v>13.7</v>
      </c>
      <c r="B165" s="252">
        <v>10</v>
      </c>
      <c r="C165" s="252">
        <v>5</v>
      </c>
      <c r="D165" s="252">
        <v>15</v>
      </c>
      <c r="E165" s="252">
        <v>9</v>
      </c>
    </row>
    <row r="166" spans="1:5" ht="14.25">
      <c r="A166" s="114">
        <v>13.8</v>
      </c>
      <c r="B166" s="252">
        <v>10</v>
      </c>
      <c r="C166" s="252">
        <v>5</v>
      </c>
      <c r="D166" s="252">
        <v>15</v>
      </c>
      <c r="E166" s="252">
        <v>9</v>
      </c>
    </row>
    <row r="167" spans="1:5" ht="14.25">
      <c r="A167" s="114">
        <v>13.9</v>
      </c>
      <c r="B167" s="252">
        <v>10</v>
      </c>
      <c r="C167" s="252">
        <v>5</v>
      </c>
      <c r="D167" s="252">
        <v>15</v>
      </c>
      <c r="E167" s="252">
        <v>9</v>
      </c>
    </row>
    <row r="168" spans="1:5" ht="14.25">
      <c r="A168" s="113">
        <v>14</v>
      </c>
      <c r="B168" s="252">
        <v>10</v>
      </c>
      <c r="C168" s="252">
        <v>5</v>
      </c>
      <c r="D168" s="252">
        <v>15</v>
      </c>
      <c r="E168" s="252">
        <v>10</v>
      </c>
    </row>
    <row r="169" spans="1:5" ht="14.25">
      <c r="A169" s="114">
        <v>14.1</v>
      </c>
      <c r="B169" s="252">
        <v>10</v>
      </c>
      <c r="C169" s="252">
        <v>5</v>
      </c>
      <c r="D169" s="252">
        <v>16</v>
      </c>
      <c r="E169" s="252">
        <v>10</v>
      </c>
    </row>
    <row r="170" spans="1:5" ht="14.25">
      <c r="A170" s="114">
        <v>14.2</v>
      </c>
      <c r="B170" s="252">
        <v>10</v>
      </c>
      <c r="C170" s="252">
        <v>5</v>
      </c>
      <c r="D170" s="252">
        <v>16</v>
      </c>
      <c r="E170" s="252">
        <v>10</v>
      </c>
    </row>
    <row r="171" spans="1:5" ht="14.25">
      <c r="A171" s="113">
        <v>14.3</v>
      </c>
      <c r="B171" s="252">
        <v>10</v>
      </c>
      <c r="C171" s="252">
        <v>5</v>
      </c>
      <c r="D171" s="252">
        <v>16</v>
      </c>
      <c r="E171" s="252">
        <v>10</v>
      </c>
    </row>
    <row r="172" spans="1:5" ht="14.25">
      <c r="A172" s="114">
        <v>14.4</v>
      </c>
      <c r="B172" s="252">
        <v>10</v>
      </c>
      <c r="C172" s="252">
        <v>5</v>
      </c>
      <c r="D172" s="252">
        <v>16</v>
      </c>
      <c r="E172" s="252">
        <v>10</v>
      </c>
    </row>
    <row r="173" spans="1:5" ht="14.25">
      <c r="A173" s="114">
        <v>14.5</v>
      </c>
      <c r="B173" s="252">
        <v>10</v>
      </c>
      <c r="C173" s="252">
        <v>5</v>
      </c>
      <c r="D173" s="252">
        <v>16</v>
      </c>
      <c r="E173" s="252">
        <v>10</v>
      </c>
    </row>
    <row r="174" spans="1:5" ht="14.25">
      <c r="A174" s="113">
        <v>14.6</v>
      </c>
      <c r="B174" s="252">
        <v>11</v>
      </c>
      <c r="C174" s="252">
        <v>6</v>
      </c>
      <c r="D174" s="252">
        <v>16</v>
      </c>
      <c r="E174" s="252">
        <v>10</v>
      </c>
    </row>
    <row r="175" spans="1:5" ht="14.25">
      <c r="A175" s="114">
        <v>14.7</v>
      </c>
      <c r="B175" s="252">
        <v>11</v>
      </c>
      <c r="C175" s="252">
        <v>6</v>
      </c>
      <c r="D175" s="252">
        <v>16</v>
      </c>
      <c r="E175" s="252">
        <v>10</v>
      </c>
    </row>
    <row r="176" spans="1:5" ht="14.25">
      <c r="A176" s="114">
        <v>14.8</v>
      </c>
      <c r="B176" s="252">
        <v>11</v>
      </c>
      <c r="C176" s="252">
        <v>6</v>
      </c>
      <c r="D176" s="252">
        <v>16</v>
      </c>
      <c r="E176" s="252">
        <v>10</v>
      </c>
    </row>
    <row r="177" spans="1:5" ht="14.25">
      <c r="A177" s="113">
        <v>14.9</v>
      </c>
      <c r="B177" s="252">
        <v>11</v>
      </c>
      <c r="C177" s="252">
        <v>6</v>
      </c>
      <c r="D177" s="252">
        <v>16</v>
      </c>
      <c r="E177" s="252">
        <v>10</v>
      </c>
    </row>
    <row r="178" spans="1:5" ht="14.25">
      <c r="A178" s="114">
        <v>15</v>
      </c>
      <c r="B178" s="252">
        <v>11</v>
      </c>
      <c r="C178" s="252">
        <v>6</v>
      </c>
      <c r="D178" s="252">
        <v>16</v>
      </c>
      <c r="E178" s="252">
        <v>10</v>
      </c>
    </row>
    <row r="179" spans="1:5" ht="14.25">
      <c r="A179" s="114">
        <v>15.1</v>
      </c>
      <c r="B179" s="252">
        <v>11</v>
      </c>
      <c r="C179" s="252">
        <v>6</v>
      </c>
      <c r="D179" s="252">
        <v>17</v>
      </c>
      <c r="E179" s="252">
        <v>11</v>
      </c>
    </row>
    <row r="180" spans="1:5" ht="14.25">
      <c r="A180" s="113">
        <v>15.2</v>
      </c>
      <c r="B180" s="252">
        <v>11</v>
      </c>
      <c r="C180" s="252">
        <v>6</v>
      </c>
      <c r="D180" s="252">
        <v>17</v>
      </c>
      <c r="E180" s="252">
        <v>11</v>
      </c>
    </row>
    <row r="181" spans="1:5" ht="14.25">
      <c r="A181" s="114">
        <v>15.3</v>
      </c>
      <c r="B181" s="252">
        <v>11</v>
      </c>
      <c r="C181" s="252">
        <v>6</v>
      </c>
      <c r="D181" s="252">
        <v>17</v>
      </c>
      <c r="E181" s="252">
        <v>11</v>
      </c>
    </row>
    <row r="182" spans="1:5" ht="14.25">
      <c r="A182" s="114">
        <v>15.4</v>
      </c>
      <c r="B182" s="252">
        <v>11</v>
      </c>
      <c r="C182" s="252">
        <v>6</v>
      </c>
      <c r="D182" s="252">
        <v>17</v>
      </c>
      <c r="E182" s="252">
        <v>11</v>
      </c>
    </row>
    <row r="183" spans="1:5" ht="14.25">
      <c r="A183" s="113">
        <v>15.5</v>
      </c>
      <c r="B183" s="252">
        <v>11</v>
      </c>
      <c r="C183" s="252">
        <v>6</v>
      </c>
      <c r="D183" s="252">
        <v>17</v>
      </c>
      <c r="E183" s="252">
        <v>11</v>
      </c>
    </row>
    <row r="184" spans="1:5" ht="14.25">
      <c r="A184" s="114">
        <v>15.6</v>
      </c>
      <c r="B184" s="252">
        <v>12</v>
      </c>
      <c r="C184" s="252">
        <v>6</v>
      </c>
      <c r="D184" s="252">
        <v>17</v>
      </c>
      <c r="E184" s="252">
        <v>11</v>
      </c>
    </row>
    <row r="185" spans="1:5" ht="14.25">
      <c r="A185" s="114">
        <v>15.7</v>
      </c>
      <c r="B185" s="252">
        <v>12</v>
      </c>
      <c r="C185" s="252">
        <v>7</v>
      </c>
      <c r="D185" s="252">
        <v>17</v>
      </c>
      <c r="E185" s="252">
        <v>11</v>
      </c>
    </row>
    <row r="186" spans="1:5" ht="14.25">
      <c r="A186" s="113">
        <v>15.8</v>
      </c>
      <c r="B186" s="252">
        <v>12</v>
      </c>
      <c r="C186" s="252">
        <v>7</v>
      </c>
      <c r="D186" s="252">
        <v>17</v>
      </c>
      <c r="E186" s="252">
        <v>11</v>
      </c>
    </row>
    <row r="187" spans="1:5" ht="14.25">
      <c r="A187" s="114">
        <v>15.9</v>
      </c>
      <c r="B187" s="252">
        <v>12</v>
      </c>
      <c r="C187" s="252">
        <v>7</v>
      </c>
      <c r="D187" s="252">
        <v>17</v>
      </c>
      <c r="E187" s="252">
        <v>11</v>
      </c>
    </row>
    <row r="188" spans="1:5" ht="14.25">
      <c r="A188" s="114">
        <v>16</v>
      </c>
      <c r="B188" s="252">
        <v>12</v>
      </c>
      <c r="C188" s="252">
        <v>7</v>
      </c>
      <c r="D188" s="252">
        <v>18</v>
      </c>
      <c r="E188" s="252">
        <v>11</v>
      </c>
    </row>
    <row r="189" spans="1:5" ht="14.25">
      <c r="A189" s="113">
        <v>16.1</v>
      </c>
      <c r="B189" s="252">
        <v>12</v>
      </c>
      <c r="C189" s="252">
        <v>7</v>
      </c>
      <c r="D189" s="252">
        <v>18</v>
      </c>
      <c r="E189" s="252">
        <v>12</v>
      </c>
    </row>
    <row r="190" spans="1:5" ht="14.25">
      <c r="A190" s="114">
        <v>16.2</v>
      </c>
      <c r="B190" s="252">
        <v>12</v>
      </c>
      <c r="C190" s="252">
        <v>7</v>
      </c>
      <c r="D190" s="252">
        <v>18</v>
      </c>
      <c r="E190" s="252">
        <v>12</v>
      </c>
    </row>
    <row r="191" spans="1:5" ht="14.25">
      <c r="A191" s="114">
        <v>16.3</v>
      </c>
      <c r="B191" s="252">
        <v>12</v>
      </c>
      <c r="C191" s="252">
        <v>7</v>
      </c>
      <c r="D191" s="252">
        <v>18</v>
      </c>
      <c r="E191" s="252">
        <v>12</v>
      </c>
    </row>
    <row r="192" spans="1:5" ht="14.25">
      <c r="A192" s="113">
        <v>16.4</v>
      </c>
      <c r="B192" s="252">
        <v>12</v>
      </c>
      <c r="C192" s="252">
        <v>7</v>
      </c>
      <c r="D192" s="252">
        <v>18</v>
      </c>
      <c r="E192" s="252">
        <v>12</v>
      </c>
    </row>
    <row r="193" spans="1:5" ht="14.25">
      <c r="A193" s="114">
        <v>16.5</v>
      </c>
      <c r="B193" s="252">
        <v>12</v>
      </c>
      <c r="C193" s="252">
        <v>7</v>
      </c>
      <c r="D193" s="252">
        <v>18</v>
      </c>
      <c r="E193" s="252">
        <v>12</v>
      </c>
    </row>
    <row r="194" spans="1:5" ht="14.25">
      <c r="A194" s="114">
        <v>16.6</v>
      </c>
      <c r="B194" s="252">
        <v>13</v>
      </c>
      <c r="C194" s="252">
        <v>7</v>
      </c>
      <c r="D194" s="252">
        <v>18</v>
      </c>
      <c r="E194" s="252">
        <v>12</v>
      </c>
    </row>
    <row r="195" spans="1:5" ht="14.25">
      <c r="A195" s="113">
        <v>16.7</v>
      </c>
      <c r="B195" s="252">
        <v>13</v>
      </c>
      <c r="C195" s="252">
        <v>8</v>
      </c>
      <c r="D195" s="252">
        <v>18</v>
      </c>
      <c r="E195" s="252">
        <v>12</v>
      </c>
    </row>
    <row r="196" spans="1:5" ht="14.25">
      <c r="A196" s="114">
        <v>16.8</v>
      </c>
      <c r="B196" s="252">
        <v>13</v>
      </c>
      <c r="C196" s="252">
        <v>8</v>
      </c>
      <c r="D196" s="252">
        <v>18</v>
      </c>
      <c r="E196" s="252">
        <v>12</v>
      </c>
    </row>
    <row r="197" spans="1:5" ht="14.25">
      <c r="A197" s="114">
        <v>16.9</v>
      </c>
      <c r="B197" s="252">
        <v>13</v>
      </c>
      <c r="C197" s="252">
        <v>8</v>
      </c>
      <c r="D197" s="252">
        <v>18</v>
      </c>
      <c r="E197" s="252">
        <v>12</v>
      </c>
    </row>
    <row r="198" spans="1:5" ht="14.25">
      <c r="A198" s="113">
        <v>17</v>
      </c>
      <c r="B198" s="252">
        <v>13</v>
      </c>
      <c r="C198" s="252">
        <v>8</v>
      </c>
      <c r="D198" s="252">
        <v>19</v>
      </c>
      <c r="E198" s="252">
        <v>12</v>
      </c>
    </row>
    <row r="199" spans="1:5" ht="14.25">
      <c r="A199" s="114">
        <v>17.1</v>
      </c>
      <c r="B199" s="252">
        <v>13</v>
      </c>
      <c r="C199" s="252">
        <v>8</v>
      </c>
      <c r="D199" s="252">
        <v>19</v>
      </c>
      <c r="E199" s="252">
        <v>12</v>
      </c>
    </row>
    <row r="200" spans="1:5" ht="14.25">
      <c r="A200" s="114">
        <v>17.2</v>
      </c>
      <c r="B200" s="252">
        <v>13</v>
      </c>
      <c r="C200" s="252">
        <v>8</v>
      </c>
      <c r="D200" s="252">
        <v>19</v>
      </c>
      <c r="E200" s="252">
        <v>13</v>
      </c>
    </row>
    <row r="201" spans="1:5" ht="14.25">
      <c r="A201" s="113">
        <v>17.3</v>
      </c>
      <c r="B201" s="252">
        <v>13</v>
      </c>
      <c r="C201" s="252">
        <v>8</v>
      </c>
      <c r="D201" s="252">
        <v>19</v>
      </c>
      <c r="E201" s="252">
        <v>13</v>
      </c>
    </row>
    <row r="202" spans="1:5" ht="14.25">
      <c r="A202" s="114">
        <v>17.4</v>
      </c>
      <c r="B202" s="252">
        <v>13</v>
      </c>
      <c r="C202" s="252">
        <v>8</v>
      </c>
      <c r="D202" s="252">
        <v>19</v>
      </c>
      <c r="E202" s="252">
        <v>13</v>
      </c>
    </row>
    <row r="203" spans="1:5" ht="14.25">
      <c r="A203" s="114">
        <v>17.5</v>
      </c>
      <c r="B203" s="252">
        <v>13</v>
      </c>
      <c r="C203" s="252">
        <v>8</v>
      </c>
      <c r="D203" s="252">
        <v>19</v>
      </c>
      <c r="E203" s="252">
        <v>13</v>
      </c>
    </row>
    <row r="204" spans="1:5" ht="14.25">
      <c r="A204" s="113">
        <v>17.6</v>
      </c>
      <c r="B204" s="252">
        <v>14</v>
      </c>
      <c r="C204" s="252">
        <v>8</v>
      </c>
      <c r="D204" s="252">
        <v>19</v>
      </c>
      <c r="E204" s="252">
        <v>13</v>
      </c>
    </row>
    <row r="205" spans="1:5" ht="14.25">
      <c r="A205" s="114">
        <v>17.7</v>
      </c>
      <c r="B205" s="252">
        <v>14</v>
      </c>
      <c r="C205" s="252">
        <v>8</v>
      </c>
      <c r="D205" s="252">
        <v>19</v>
      </c>
      <c r="E205" s="252">
        <v>13</v>
      </c>
    </row>
    <row r="206" spans="1:5" ht="14.25">
      <c r="A206" s="114">
        <v>17.8</v>
      </c>
      <c r="B206" s="252">
        <v>14</v>
      </c>
      <c r="C206" s="252">
        <v>9</v>
      </c>
      <c r="D206" s="252">
        <v>19</v>
      </c>
      <c r="E206" s="252">
        <v>13</v>
      </c>
    </row>
    <row r="207" spans="1:5" ht="14.25">
      <c r="A207" s="113">
        <v>17.9</v>
      </c>
      <c r="B207" s="252">
        <v>14</v>
      </c>
      <c r="C207" s="252">
        <v>9</v>
      </c>
      <c r="D207" s="252">
        <v>19</v>
      </c>
      <c r="E207" s="252">
        <v>13</v>
      </c>
    </row>
    <row r="208" spans="1:5" ht="14.25">
      <c r="A208" s="114">
        <v>18</v>
      </c>
      <c r="B208" s="252">
        <v>14</v>
      </c>
      <c r="C208" s="252">
        <v>9</v>
      </c>
      <c r="D208" s="252">
        <v>20</v>
      </c>
      <c r="E208" s="252">
        <v>13</v>
      </c>
    </row>
    <row r="209" spans="1:5" ht="14.25">
      <c r="A209" s="114">
        <v>18.1</v>
      </c>
      <c r="B209" s="252">
        <v>14</v>
      </c>
      <c r="C209" s="252">
        <v>9</v>
      </c>
      <c r="D209" s="252">
        <v>20</v>
      </c>
      <c r="E209" s="252">
        <v>13</v>
      </c>
    </row>
    <row r="210" spans="1:5" ht="14.25">
      <c r="A210" s="113">
        <v>18.2</v>
      </c>
      <c r="B210" s="252">
        <v>14</v>
      </c>
      <c r="C210" s="252">
        <v>9</v>
      </c>
      <c r="D210" s="252">
        <v>20</v>
      </c>
      <c r="E210" s="252">
        <v>13</v>
      </c>
    </row>
    <row r="211" spans="1:5" ht="14.25">
      <c r="A211" s="114">
        <v>18.3</v>
      </c>
      <c r="B211" s="252">
        <v>14</v>
      </c>
      <c r="C211" s="252">
        <v>9</v>
      </c>
      <c r="D211" s="252">
        <v>20</v>
      </c>
      <c r="E211" s="252">
        <v>14</v>
      </c>
    </row>
    <row r="212" spans="1:5" ht="14.25">
      <c r="A212" s="114">
        <v>18.4</v>
      </c>
      <c r="B212" s="252">
        <v>14</v>
      </c>
      <c r="C212" s="252">
        <v>9</v>
      </c>
      <c r="D212" s="252">
        <v>20</v>
      </c>
      <c r="E212" s="252">
        <v>14</v>
      </c>
    </row>
    <row r="213" spans="1:5" ht="14.25">
      <c r="A213" s="113">
        <v>18.5</v>
      </c>
      <c r="B213" s="252">
        <v>14</v>
      </c>
      <c r="C213" s="252">
        <v>9</v>
      </c>
      <c r="D213" s="252">
        <v>20</v>
      </c>
      <c r="E213" s="252">
        <v>14</v>
      </c>
    </row>
    <row r="214" spans="1:5" ht="14.25">
      <c r="A214" s="114">
        <v>18.6</v>
      </c>
      <c r="B214" s="252">
        <v>15</v>
      </c>
      <c r="C214" s="252">
        <v>9</v>
      </c>
      <c r="D214" s="252">
        <v>20</v>
      </c>
      <c r="E214" s="252">
        <v>14</v>
      </c>
    </row>
    <row r="215" spans="1:5" ht="14.25">
      <c r="A215" s="114">
        <v>18.7</v>
      </c>
      <c r="B215" s="252">
        <v>15</v>
      </c>
      <c r="C215" s="252">
        <v>9</v>
      </c>
      <c r="D215" s="252">
        <v>20</v>
      </c>
      <c r="E215" s="252">
        <v>14</v>
      </c>
    </row>
    <row r="216" spans="1:5" ht="14.25">
      <c r="A216" s="113">
        <v>18.8</v>
      </c>
      <c r="B216" s="252">
        <v>15</v>
      </c>
      <c r="C216" s="252">
        <v>9</v>
      </c>
      <c r="D216" s="252">
        <v>20</v>
      </c>
      <c r="E216" s="252">
        <v>14</v>
      </c>
    </row>
    <row r="217" spans="1:5" ht="14.25">
      <c r="A217" s="114">
        <v>18.9</v>
      </c>
      <c r="B217" s="252">
        <v>15</v>
      </c>
      <c r="C217" s="252">
        <v>10</v>
      </c>
      <c r="D217" s="252">
        <v>21</v>
      </c>
      <c r="E217" s="252">
        <v>14</v>
      </c>
    </row>
    <row r="218" spans="1:5" ht="14.25">
      <c r="A218" s="114">
        <v>19</v>
      </c>
      <c r="B218" s="252">
        <v>15</v>
      </c>
      <c r="C218" s="252">
        <v>10</v>
      </c>
      <c r="D218" s="252">
        <v>21</v>
      </c>
      <c r="E218" s="252">
        <v>14</v>
      </c>
    </row>
    <row r="219" spans="1:5" ht="14.25">
      <c r="A219" s="113">
        <v>19.1</v>
      </c>
      <c r="B219" s="252">
        <v>15</v>
      </c>
      <c r="C219" s="252">
        <v>10</v>
      </c>
      <c r="D219" s="252">
        <v>21</v>
      </c>
      <c r="E219" s="252">
        <v>14</v>
      </c>
    </row>
    <row r="220" spans="1:5" ht="14.25">
      <c r="A220" s="114">
        <v>19.2</v>
      </c>
      <c r="B220" s="252">
        <v>15</v>
      </c>
      <c r="C220" s="252">
        <v>10</v>
      </c>
      <c r="D220" s="252">
        <v>21</v>
      </c>
      <c r="E220" s="252">
        <v>14</v>
      </c>
    </row>
    <row r="221" spans="1:5" ht="14.25">
      <c r="A221" s="114">
        <v>19.3</v>
      </c>
      <c r="B221" s="252">
        <v>15</v>
      </c>
      <c r="C221" s="252">
        <v>10</v>
      </c>
      <c r="D221" s="252">
        <v>21</v>
      </c>
      <c r="E221" s="252">
        <v>15</v>
      </c>
    </row>
    <row r="222" spans="1:5" ht="14.25">
      <c r="A222" s="113">
        <v>19.4</v>
      </c>
      <c r="B222" s="252">
        <v>15</v>
      </c>
      <c r="C222" s="252">
        <v>10</v>
      </c>
      <c r="D222" s="252">
        <v>21</v>
      </c>
      <c r="E222" s="252">
        <v>15</v>
      </c>
    </row>
    <row r="223" spans="1:5" ht="14.25">
      <c r="A223" s="114">
        <v>19.5</v>
      </c>
      <c r="B223" s="252">
        <v>15</v>
      </c>
      <c r="C223" s="252">
        <v>10</v>
      </c>
      <c r="D223" s="252">
        <v>21</v>
      </c>
      <c r="E223" s="252">
        <v>15</v>
      </c>
    </row>
    <row r="224" spans="1:5" ht="14.25">
      <c r="A224" s="114">
        <v>19.6</v>
      </c>
      <c r="B224" s="252">
        <v>16</v>
      </c>
      <c r="C224" s="252">
        <v>10</v>
      </c>
      <c r="D224" s="252">
        <v>21</v>
      </c>
      <c r="E224" s="252">
        <v>15</v>
      </c>
    </row>
    <row r="225" spans="1:5" ht="14.25">
      <c r="A225" s="113">
        <v>19.7</v>
      </c>
      <c r="B225" s="252">
        <v>16</v>
      </c>
      <c r="C225" s="252">
        <v>10</v>
      </c>
      <c r="D225" s="252">
        <v>21</v>
      </c>
      <c r="E225" s="252">
        <v>15</v>
      </c>
    </row>
    <row r="226" spans="1:5" ht="14.25">
      <c r="A226" s="114">
        <v>19.8</v>
      </c>
      <c r="B226" s="252">
        <v>16</v>
      </c>
      <c r="C226" s="252">
        <v>10</v>
      </c>
      <c r="D226" s="252">
        <v>21</v>
      </c>
      <c r="E226" s="252">
        <v>15</v>
      </c>
    </row>
    <row r="227" spans="1:5" ht="14.25">
      <c r="A227" s="114">
        <v>19.9</v>
      </c>
      <c r="B227" s="252">
        <v>16</v>
      </c>
      <c r="C227" s="252">
        <v>10</v>
      </c>
      <c r="D227" s="252">
        <v>22</v>
      </c>
      <c r="E227" s="252">
        <v>15</v>
      </c>
    </row>
    <row r="228" spans="1:5" ht="14.25">
      <c r="A228" s="113">
        <v>20</v>
      </c>
      <c r="B228" s="252">
        <v>16</v>
      </c>
      <c r="C228" s="252">
        <v>11</v>
      </c>
      <c r="D228" s="252">
        <v>22</v>
      </c>
      <c r="E228" s="252">
        <v>15</v>
      </c>
    </row>
    <row r="229" spans="1:5" ht="14.25">
      <c r="A229" s="114">
        <v>20.1</v>
      </c>
      <c r="B229" s="252">
        <v>16</v>
      </c>
      <c r="C229" s="252">
        <v>11</v>
      </c>
      <c r="D229" s="252">
        <v>22</v>
      </c>
      <c r="E229" s="252">
        <v>15</v>
      </c>
    </row>
    <row r="230" spans="1:5" ht="14.25">
      <c r="A230" s="114">
        <v>20.2</v>
      </c>
      <c r="B230" s="252">
        <v>16</v>
      </c>
      <c r="C230" s="252">
        <v>11</v>
      </c>
      <c r="D230" s="252">
        <v>22</v>
      </c>
      <c r="E230" s="252">
        <v>15</v>
      </c>
    </row>
    <row r="231" spans="1:5" ht="14.25">
      <c r="A231" s="113">
        <v>20.3</v>
      </c>
      <c r="B231" s="252">
        <v>16</v>
      </c>
      <c r="C231" s="252">
        <v>11</v>
      </c>
      <c r="D231" s="252">
        <v>22</v>
      </c>
      <c r="E231" s="252">
        <v>15</v>
      </c>
    </row>
    <row r="232" spans="1:5" ht="14.25">
      <c r="A232" s="114">
        <v>20.4</v>
      </c>
      <c r="B232" s="252">
        <v>16</v>
      </c>
      <c r="C232" s="252">
        <v>11</v>
      </c>
      <c r="D232" s="252">
        <v>22</v>
      </c>
      <c r="E232" s="252">
        <v>16</v>
      </c>
    </row>
    <row r="233" spans="1:5" ht="14.25">
      <c r="A233" s="114">
        <v>20.5</v>
      </c>
      <c r="B233" s="252">
        <v>16</v>
      </c>
      <c r="C233" s="252">
        <v>11</v>
      </c>
      <c r="D233" s="252">
        <v>22</v>
      </c>
      <c r="E233" s="252">
        <v>16</v>
      </c>
    </row>
    <row r="234" spans="1:5" ht="14.25">
      <c r="A234" s="113">
        <v>20.6</v>
      </c>
      <c r="B234" s="252">
        <v>17</v>
      </c>
      <c r="C234" s="252">
        <v>11</v>
      </c>
      <c r="D234" s="252">
        <v>22</v>
      </c>
      <c r="E234" s="252">
        <v>16</v>
      </c>
    </row>
    <row r="235" spans="1:5" ht="14.25">
      <c r="A235" s="114">
        <v>20.7</v>
      </c>
      <c r="B235" s="252">
        <v>17</v>
      </c>
      <c r="C235" s="252">
        <v>11</v>
      </c>
      <c r="D235" s="252">
        <v>22</v>
      </c>
      <c r="E235" s="252">
        <v>16</v>
      </c>
    </row>
    <row r="236" spans="1:5" ht="14.25">
      <c r="A236" s="114">
        <v>20.8</v>
      </c>
      <c r="B236" s="252">
        <v>17</v>
      </c>
      <c r="C236" s="252">
        <v>11</v>
      </c>
      <c r="D236" s="252">
        <v>22</v>
      </c>
      <c r="E236" s="252">
        <v>16</v>
      </c>
    </row>
    <row r="237" spans="1:5" ht="14.25">
      <c r="A237" s="113">
        <v>20.9</v>
      </c>
      <c r="B237" s="252">
        <v>17</v>
      </c>
      <c r="C237" s="252">
        <v>11</v>
      </c>
      <c r="D237" s="252">
        <v>23</v>
      </c>
      <c r="E237" s="252">
        <v>16</v>
      </c>
    </row>
    <row r="238" spans="1:5" ht="14.25">
      <c r="A238" s="114">
        <v>21</v>
      </c>
      <c r="B238" s="252">
        <v>17</v>
      </c>
      <c r="C238" s="252">
        <v>12</v>
      </c>
      <c r="D238" s="252">
        <v>23</v>
      </c>
      <c r="E238" s="252">
        <v>16</v>
      </c>
    </row>
    <row r="239" spans="1:5" ht="14.25">
      <c r="A239" s="114">
        <v>21.1</v>
      </c>
      <c r="B239" s="252">
        <v>17</v>
      </c>
      <c r="C239" s="252">
        <v>12</v>
      </c>
      <c r="D239" s="252">
        <v>23</v>
      </c>
      <c r="E239" s="252">
        <v>16</v>
      </c>
    </row>
    <row r="240" spans="1:5" ht="14.25">
      <c r="A240" s="113">
        <v>21.2</v>
      </c>
      <c r="B240" s="252">
        <v>17</v>
      </c>
      <c r="C240" s="252">
        <v>12</v>
      </c>
      <c r="D240" s="252">
        <v>23</v>
      </c>
      <c r="E240" s="252">
        <v>16</v>
      </c>
    </row>
    <row r="241" spans="1:5" ht="14.25">
      <c r="A241" s="114">
        <v>21.3</v>
      </c>
      <c r="B241" s="252">
        <v>17</v>
      </c>
      <c r="C241" s="252">
        <v>12</v>
      </c>
      <c r="D241" s="252">
        <v>23</v>
      </c>
      <c r="E241" s="252">
        <v>16</v>
      </c>
    </row>
    <row r="242" spans="1:5" ht="14.25">
      <c r="A242" s="114">
        <v>21.4</v>
      </c>
      <c r="B242" s="252">
        <v>17</v>
      </c>
      <c r="C242" s="252">
        <v>12</v>
      </c>
      <c r="D242" s="252">
        <v>23</v>
      </c>
      <c r="E242" s="252">
        <v>16</v>
      </c>
    </row>
    <row r="243" spans="1:5" ht="14.25">
      <c r="A243" s="113">
        <v>21.5</v>
      </c>
      <c r="B243" s="252">
        <v>17</v>
      </c>
      <c r="C243" s="252">
        <v>12</v>
      </c>
      <c r="D243" s="252">
        <v>23</v>
      </c>
      <c r="E243" s="252">
        <v>17</v>
      </c>
    </row>
    <row r="244" spans="1:5" ht="14.25">
      <c r="A244" s="114">
        <v>21.6</v>
      </c>
      <c r="B244" s="252">
        <v>18</v>
      </c>
      <c r="C244" s="252">
        <v>12</v>
      </c>
      <c r="D244" s="252">
        <v>23</v>
      </c>
      <c r="E244" s="252">
        <v>17</v>
      </c>
    </row>
    <row r="245" spans="1:5" ht="14.25">
      <c r="A245" s="114">
        <v>21.7</v>
      </c>
      <c r="B245" s="252">
        <v>18</v>
      </c>
      <c r="C245" s="252">
        <v>12</v>
      </c>
      <c r="D245" s="252">
        <v>23</v>
      </c>
      <c r="E245" s="252">
        <v>17</v>
      </c>
    </row>
    <row r="246" spans="1:5" ht="14.25">
      <c r="A246" s="113">
        <v>21.8</v>
      </c>
      <c r="B246" s="252">
        <v>18</v>
      </c>
      <c r="C246" s="252">
        <v>12</v>
      </c>
      <c r="D246" s="252">
        <v>23</v>
      </c>
      <c r="E246" s="252">
        <v>17</v>
      </c>
    </row>
    <row r="247" spans="1:5" ht="14.25">
      <c r="A247" s="114">
        <v>21.9</v>
      </c>
      <c r="B247" s="252">
        <v>18</v>
      </c>
      <c r="C247" s="252">
        <v>12</v>
      </c>
      <c r="D247" s="252">
        <v>24</v>
      </c>
      <c r="E247" s="252">
        <v>17</v>
      </c>
    </row>
    <row r="248" spans="1:5" ht="14.25">
      <c r="A248" s="114">
        <v>22</v>
      </c>
      <c r="B248" s="252">
        <v>18</v>
      </c>
      <c r="C248" s="252">
        <v>12</v>
      </c>
      <c r="D248" s="252">
        <v>24</v>
      </c>
      <c r="E248" s="252">
        <v>17</v>
      </c>
    </row>
    <row r="249" spans="1:5" ht="14.25">
      <c r="A249" s="113">
        <v>22.1</v>
      </c>
      <c r="B249" s="252">
        <v>18</v>
      </c>
      <c r="C249" s="252">
        <v>13</v>
      </c>
      <c r="D249" s="252">
        <v>24</v>
      </c>
      <c r="E249" s="252">
        <v>17</v>
      </c>
    </row>
    <row r="250" spans="1:5" ht="14.25">
      <c r="A250" s="114">
        <v>22.2</v>
      </c>
      <c r="B250" s="252">
        <v>18</v>
      </c>
      <c r="C250" s="252">
        <v>13</v>
      </c>
      <c r="D250" s="252">
        <v>24</v>
      </c>
      <c r="E250" s="252">
        <v>17</v>
      </c>
    </row>
    <row r="251" spans="1:5" ht="14.25">
      <c r="A251" s="114">
        <v>22.3</v>
      </c>
      <c r="B251" s="252">
        <v>18</v>
      </c>
      <c r="C251" s="252">
        <v>13</v>
      </c>
      <c r="D251" s="252">
        <v>24</v>
      </c>
      <c r="E251" s="252">
        <v>17</v>
      </c>
    </row>
    <row r="252" spans="1:5" ht="14.25">
      <c r="A252" s="113">
        <v>22.4</v>
      </c>
      <c r="B252" s="252">
        <v>18</v>
      </c>
      <c r="C252" s="252">
        <v>13</v>
      </c>
      <c r="D252" s="252">
        <v>24</v>
      </c>
      <c r="E252" s="252">
        <v>17</v>
      </c>
    </row>
    <row r="253" spans="1:5" ht="14.25">
      <c r="A253" s="114">
        <v>22.5</v>
      </c>
      <c r="B253" s="252">
        <v>18</v>
      </c>
      <c r="C253" s="252">
        <v>13</v>
      </c>
      <c r="D253" s="252">
        <v>24</v>
      </c>
      <c r="E253" s="252">
        <v>18</v>
      </c>
    </row>
    <row r="254" spans="1:5" ht="14.25">
      <c r="A254" s="114">
        <v>22.6</v>
      </c>
      <c r="B254" s="252">
        <v>19</v>
      </c>
      <c r="C254" s="252">
        <v>13</v>
      </c>
      <c r="D254" s="252">
        <v>24</v>
      </c>
      <c r="E254" s="252">
        <v>18</v>
      </c>
    </row>
    <row r="255" spans="1:5" ht="14.25">
      <c r="A255" s="113">
        <v>22.7</v>
      </c>
      <c r="B255" s="252">
        <v>19</v>
      </c>
      <c r="C255" s="252">
        <v>13</v>
      </c>
      <c r="D255" s="252">
        <v>24</v>
      </c>
      <c r="E255" s="252">
        <v>18</v>
      </c>
    </row>
    <row r="256" spans="1:5" ht="14.25">
      <c r="A256" s="114">
        <v>22.8</v>
      </c>
      <c r="B256" s="252">
        <v>19</v>
      </c>
      <c r="C256" s="252">
        <v>13</v>
      </c>
      <c r="D256" s="252">
        <v>25</v>
      </c>
      <c r="E256" s="252">
        <v>18</v>
      </c>
    </row>
    <row r="257" spans="1:5" ht="14.25">
      <c r="A257" s="114">
        <v>22.9</v>
      </c>
      <c r="B257" s="252">
        <v>19</v>
      </c>
      <c r="C257" s="252">
        <v>13</v>
      </c>
      <c r="D257" s="252">
        <v>25</v>
      </c>
      <c r="E257" s="252">
        <v>18</v>
      </c>
    </row>
    <row r="258" spans="1:5" ht="14.25">
      <c r="A258" s="113">
        <v>23</v>
      </c>
      <c r="B258" s="252">
        <v>19</v>
      </c>
      <c r="C258" s="252">
        <v>13</v>
      </c>
      <c r="D258" s="252">
        <v>25</v>
      </c>
      <c r="E258" s="252">
        <v>18</v>
      </c>
    </row>
    <row r="259" spans="1:5" ht="14.25">
      <c r="A259" s="114">
        <v>23.1</v>
      </c>
      <c r="B259" s="252">
        <v>19</v>
      </c>
      <c r="C259" s="252">
        <v>13</v>
      </c>
      <c r="D259" s="252">
        <v>25</v>
      </c>
      <c r="E259" s="252">
        <v>18</v>
      </c>
    </row>
    <row r="260" spans="1:5" ht="14.25">
      <c r="A260" s="114">
        <v>23.2</v>
      </c>
      <c r="B260" s="252">
        <v>19</v>
      </c>
      <c r="C260" s="252">
        <v>14</v>
      </c>
      <c r="D260" s="252">
        <v>25</v>
      </c>
      <c r="E260" s="252">
        <v>18</v>
      </c>
    </row>
    <row r="261" spans="1:5" ht="14.25">
      <c r="A261" s="113">
        <v>23.3</v>
      </c>
      <c r="B261" s="252">
        <v>19</v>
      </c>
      <c r="C261" s="252">
        <v>14</v>
      </c>
      <c r="D261" s="252">
        <v>25</v>
      </c>
      <c r="E261" s="252">
        <v>18</v>
      </c>
    </row>
    <row r="262" spans="1:5" ht="14.25">
      <c r="A262" s="114">
        <v>23.4</v>
      </c>
      <c r="B262" s="252">
        <v>19</v>
      </c>
      <c r="C262" s="252">
        <v>14</v>
      </c>
      <c r="D262" s="252">
        <v>25</v>
      </c>
      <c r="E262" s="252">
        <v>18</v>
      </c>
    </row>
    <row r="263" spans="1:5" ht="14.25">
      <c r="A263" s="114">
        <v>23.5</v>
      </c>
      <c r="B263" s="252">
        <v>19</v>
      </c>
      <c r="C263" s="252">
        <v>14</v>
      </c>
      <c r="D263" s="252">
        <v>25</v>
      </c>
      <c r="E263" s="252">
        <v>18</v>
      </c>
    </row>
    <row r="264" spans="1:5" ht="14.25">
      <c r="A264" s="113">
        <v>23.6</v>
      </c>
      <c r="B264" s="252">
        <v>20</v>
      </c>
      <c r="C264" s="252">
        <v>14</v>
      </c>
      <c r="D264" s="252">
        <v>25</v>
      </c>
      <c r="E264" s="252">
        <v>19</v>
      </c>
    </row>
    <row r="265" spans="1:5" ht="14.25">
      <c r="A265" s="114">
        <v>23.7</v>
      </c>
      <c r="B265" s="252">
        <v>20</v>
      </c>
      <c r="C265" s="252">
        <v>14</v>
      </c>
      <c r="D265" s="252">
        <v>25</v>
      </c>
      <c r="E265" s="252">
        <v>19</v>
      </c>
    </row>
    <row r="266" spans="1:5" ht="14.25">
      <c r="A266" s="114">
        <v>23.8</v>
      </c>
      <c r="B266" s="252">
        <v>20</v>
      </c>
      <c r="C266" s="252">
        <v>14</v>
      </c>
      <c r="D266" s="252">
        <v>26</v>
      </c>
      <c r="E266" s="252">
        <v>19</v>
      </c>
    </row>
    <row r="267" spans="1:5" ht="14.25">
      <c r="A267" s="113">
        <v>23.9</v>
      </c>
      <c r="B267" s="252">
        <v>20</v>
      </c>
      <c r="C267" s="252">
        <v>14</v>
      </c>
      <c r="D267" s="252">
        <v>26</v>
      </c>
      <c r="E267" s="252">
        <v>19</v>
      </c>
    </row>
    <row r="268" spans="1:5" ht="14.25">
      <c r="A268" s="114">
        <v>24</v>
      </c>
      <c r="B268" s="252">
        <v>20</v>
      </c>
      <c r="C268" s="252">
        <v>14</v>
      </c>
      <c r="D268" s="252">
        <v>26</v>
      </c>
      <c r="E268" s="252">
        <v>19</v>
      </c>
    </row>
    <row r="269" spans="1:5" ht="14.25">
      <c r="A269" s="114">
        <v>24.1</v>
      </c>
      <c r="B269" s="252">
        <v>20</v>
      </c>
      <c r="C269" s="252">
        <v>14</v>
      </c>
      <c r="D269" s="252">
        <v>26</v>
      </c>
      <c r="E269" s="252">
        <v>19</v>
      </c>
    </row>
    <row r="270" spans="1:5" ht="14.25">
      <c r="A270" s="113">
        <v>24.2</v>
      </c>
      <c r="B270" s="252">
        <v>20</v>
      </c>
      <c r="C270" s="252">
        <v>14</v>
      </c>
      <c r="D270" s="252">
        <v>26</v>
      </c>
      <c r="E270" s="252">
        <v>19</v>
      </c>
    </row>
    <row r="271" spans="1:5" ht="14.25">
      <c r="A271" s="114">
        <v>24.3</v>
      </c>
      <c r="B271" s="252">
        <v>20</v>
      </c>
      <c r="C271" s="252">
        <v>15</v>
      </c>
      <c r="D271" s="252">
        <v>26</v>
      </c>
      <c r="E271" s="252">
        <v>19</v>
      </c>
    </row>
    <row r="272" spans="1:5" ht="14.25">
      <c r="A272" s="114">
        <v>24.4</v>
      </c>
      <c r="B272" s="252">
        <v>20</v>
      </c>
      <c r="C272" s="252">
        <v>15</v>
      </c>
      <c r="D272" s="252">
        <v>26</v>
      </c>
      <c r="E272" s="252">
        <v>19</v>
      </c>
    </row>
    <row r="273" spans="1:5" ht="14.25">
      <c r="A273" s="113">
        <v>24.5</v>
      </c>
      <c r="B273" s="252">
        <v>21</v>
      </c>
      <c r="C273" s="252">
        <v>15</v>
      </c>
      <c r="D273" s="252">
        <v>26</v>
      </c>
      <c r="E273" s="252">
        <v>19</v>
      </c>
    </row>
    <row r="274" spans="1:5" ht="14.25">
      <c r="A274" s="114">
        <v>24.6</v>
      </c>
      <c r="B274" s="252">
        <v>21</v>
      </c>
      <c r="C274" s="252">
        <v>15</v>
      </c>
      <c r="D274" s="252">
        <v>26</v>
      </c>
      <c r="E274" s="252">
        <v>19</v>
      </c>
    </row>
    <row r="275" spans="1:5" ht="14.25">
      <c r="A275" s="114">
        <v>24.7</v>
      </c>
      <c r="B275" s="252">
        <v>21</v>
      </c>
      <c r="C275" s="252">
        <v>15</v>
      </c>
      <c r="D275" s="252">
        <v>26</v>
      </c>
      <c r="E275" s="252">
        <v>20</v>
      </c>
    </row>
    <row r="276" spans="1:5" ht="14.25">
      <c r="A276" s="113">
        <v>24.8</v>
      </c>
      <c r="B276" s="252">
        <v>21</v>
      </c>
      <c r="C276" s="252">
        <v>15</v>
      </c>
      <c r="D276" s="252">
        <v>27</v>
      </c>
      <c r="E276" s="252">
        <v>20</v>
      </c>
    </row>
    <row r="277" spans="1:5" ht="14.25">
      <c r="A277" s="114">
        <v>24.9</v>
      </c>
      <c r="B277" s="252">
        <v>21</v>
      </c>
      <c r="C277" s="252">
        <v>15</v>
      </c>
      <c r="D277" s="252">
        <v>27</v>
      </c>
      <c r="E277" s="252">
        <v>20</v>
      </c>
    </row>
    <row r="278" spans="1:5" ht="14.25">
      <c r="A278" s="114">
        <v>25</v>
      </c>
      <c r="B278" s="252">
        <v>21</v>
      </c>
      <c r="C278" s="252">
        <v>15</v>
      </c>
      <c r="D278" s="252">
        <v>27</v>
      </c>
      <c r="E278" s="252">
        <v>20</v>
      </c>
    </row>
    <row r="279" spans="1:5" ht="14.25">
      <c r="A279" s="113">
        <v>25.1</v>
      </c>
      <c r="B279" s="252">
        <v>21</v>
      </c>
      <c r="C279" s="252">
        <v>15</v>
      </c>
      <c r="D279" s="252">
        <v>27</v>
      </c>
      <c r="E279" s="252">
        <v>20</v>
      </c>
    </row>
    <row r="280" spans="1:5" ht="14.25">
      <c r="A280" s="114">
        <v>25.2</v>
      </c>
      <c r="B280" s="252">
        <v>21</v>
      </c>
      <c r="C280" s="252">
        <v>15</v>
      </c>
      <c r="D280" s="252">
        <v>27</v>
      </c>
      <c r="E280" s="252">
        <v>20</v>
      </c>
    </row>
    <row r="281" spans="1:5" ht="14.25">
      <c r="A281" s="114">
        <v>25.3</v>
      </c>
      <c r="B281" s="252">
        <v>21</v>
      </c>
      <c r="C281" s="252">
        <v>16</v>
      </c>
      <c r="D281" s="252">
        <v>27</v>
      </c>
      <c r="E281" s="252">
        <v>20</v>
      </c>
    </row>
    <row r="282" spans="1:5" ht="14.25">
      <c r="A282" s="113">
        <v>25.4</v>
      </c>
      <c r="B282" s="252">
        <v>21</v>
      </c>
      <c r="C282" s="252">
        <v>16</v>
      </c>
      <c r="D282" s="252">
        <v>27</v>
      </c>
      <c r="E282" s="252">
        <v>20</v>
      </c>
    </row>
    <row r="283" spans="1:5" ht="14.25">
      <c r="A283" s="114">
        <v>25.5</v>
      </c>
      <c r="B283" s="252">
        <v>22</v>
      </c>
      <c r="C283" s="252">
        <v>16</v>
      </c>
      <c r="D283" s="252">
        <v>27</v>
      </c>
      <c r="E283" s="252">
        <v>20</v>
      </c>
    </row>
    <row r="284" spans="1:5" ht="14.25">
      <c r="A284" s="114">
        <v>25.6</v>
      </c>
      <c r="B284" s="252">
        <v>22</v>
      </c>
      <c r="C284" s="252">
        <v>16</v>
      </c>
      <c r="D284" s="252">
        <v>27</v>
      </c>
      <c r="E284" s="252">
        <v>20</v>
      </c>
    </row>
    <row r="285" spans="1:5" ht="14.25">
      <c r="A285" s="113">
        <v>25.7</v>
      </c>
      <c r="B285" s="252">
        <v>22</v>
      </c>
      <c r="C285" s="252">
        <v>16</v>
      </c>
      <c r="D285" s="252">
        <v>27</v>
      </c>
      <c r="E285" s="252">
        <v>21</v>
      </c>
    </row>
    <row r="286" spans="1:5" ht="14.25">
      <c r="A286" s="114">
        <v>25.8</v>
      </c>
      <c r="B286" s="252">
        <v>22</v>
      </c>
      <c r="C286" s="252">
        <v>16</v>
      </c>
      <c r="D286" s="252">
        <v>28</v>
      </c>
      <c r="E286" s="252">
        <v>21</v>
      </c>
    </row>
    <row r="287" spans="1:5" ht="14.25">
      <c r="A287" s="114">
        <v>25.9</v>
      </c>
      <c r="B287" s="252">
        <v>22</v>
      </c>
      <c r="C287" s="252">
        <v>16</v>
      </c>
      <c r="D287" s="252">
        <v>28</v>
      </c>
      <c r="E287" s="252">
        <v>21</v>
      </c>
    </row>
    <row r="288" spans="1:5" ht="14.25">
      <c r="A288" s="113">
        <v>26</v>
      </c>
      <c r="B288" s="252">
        <v>22</v>
      </c>
      <c r="C288" s="252">
        <v>16</v>
      </c>
      <c r="D288" s="252">
        <v>28</v>
      </c>
      <c r="E288" s="252">
        <v>21</v>
      </c>
    </row>
    <row r="289" spans="1:5" ht="14.25">
      <c r="A289" s="114">
        <v>26.1</v>
      </c>
      <c r="B289" s="252">
        <v>22</v>
      </c>
      <c r="C289" s="252">
        <v>16</v>
      </c>
      <c r="D289" s="252">
        <v>28</v>
      </c>
      <c r="E289" s="252">
        <v>21</v>
      </c>
    </row>
    <row r="290" spans="1:5" ht="14.25">
      <c r="A290" s="114">
        <v>26.2</v>
      </c>
      <c r="B290" s="252">
        <v>22</v>
      </c>
      <c r="C290" s="252">
        <v>16</v>
      </c>
      <c r="D290" s="252">
        <v>28</v>
      </c>
      <c r="E290" s="252">
        <v>21</v>
      </c>
    </row>
    <row r="291" spans="1:5" ht="14.25">
      <c r="A291" s="113">
        <v>26.3</v>
      </c>
      <c r="B291" s="252">
        <v>22</v>
      </c>
      <c r="C291" s="252">
        <v>16</v>
      </c>
      <c r="D291" s="252">
        <v>28</v>
      </c>
      <c r="E291" s="252">
        <v>21</v>
      </c>
    </row>
    <row r="292" spans="1:5" ht="14.25">
      <c r="A292" s="114">
        <v>26.4</v>
      </c>
      <c r="B292" s="252">
        <v>22</v>
      </c>
      <c r="C292" s="252">
        <v>17</v>
      </c>
      <c r="D292" s="252">
        <v>28</v>
      </c>
      <c r="E292" s="252">
        <v>21</v>
      </c>
    </row>
    <row r="293" spans="1:5" ht="14.25">
      <c r="A293" s="114">
        <v>26.5</v>
      </c>
      <c r="B293" s="252">
        <v>23</v>
      </c>
      <c r="C293" s="252">
        <v>17</v>
      </c>
      <c r="D293" s="252">
        <v>28</v>
      </c>
      <c r="E293" s="252">
        <v>21</v>
      </c>
    </row>
    <row r="294" spans="1:5" ht="14.25">
      <c r="A294" s="113">
        <v>26.6</v>
      </c>
      <c r="B294" s="252">
        <v>23</v>
      </c>
      <c r="C294" s="252">
        <v>17</v>
      </c>
      <c r="D294" s="252">
        <v>28</v>
      </c>
      <c r="E294" s="252">
        <v>21</v>
      </c>
    </row>
    <row r="295" spans="1:5" ht="14.25">
      <c r="A295" s="114">
        <v>26.7</v>
      </c>
      <c r="B295" s="252">
        <v>23</v>
      </c>
      <c r="C295" s="252">
        <v>17</v>
      </c>
      <c r="D295" s="252">
        <v>29</v>
      </c>
      <c r="E295" s="252">
        <v>21</v>
      </c>
    </row>
    <row r="296" spans="1:5" ht="14.25">
      <c r="A296" s="114">
        <v>26.8</v>
      </c>
      <c r="B296" s="252">
        <v>23</v>
      </c>
      <c r="C296" s="252">
        <v>17</v>
      </c>
      <c r="D296" s="252">
        <v>29</v>
      </c>
      <c r="E296" s="252">
        <v>22</v>
      </c>
    </row>
    <row r="297" spans="1:5" ht="14.25">
      <c r="A297" s="113">
        <v>26.9</v>
      </c>
      <c r="B297" s="252">
        <v>23</v>
      </c>
      <c r="C297" s="252">
        <v>17</v>
      </c>
      <c r="D297" s="252">
        <v>29</v>
      </c>
      <c r="E297" s="252">
        <v>22</v>
      </c>
    </row>
    <row r="298" spans="1:5" ht="14.25">
      <c r="A298" s="114">
        <v>27</v>
      </c>
      <c r="B298" s="252">
        <v>23</v>
      </c>
      <c r="C298" s="252">
        <v>17</v>
      </c>
      <c r="D298" s="252">
        <v>29</v>
      </c>
      <c r="E298" s="252">
        <v>22</v>
      </c>
    </row>
    <row r="299" spans="1:5" ht="14.25">
      <c r="A299" s="114">
        <v>27.1</v>
      </c>
      <c r="B299" s="252">
        <v>23</v>
      </c>
      <c r="C299" s="252">
        <v>17</v>
      </c>
      <c r="D299" s="252">
        <v>29</v>
      </c>
      <c r="E299" s="252">
        <v>22</v>
      </c>
    </row>
    <row r="300" spans="1:5" ht="14.25">
      <c r="A300" s="113">
        <v>27.2</v>
      </c>
      <c r="B300" s="252">
        <v>23</v>
      </c>
      <c r="C300" s="252">
        <v>17</v>
      </c>
      <c r="D300" s="252">
        <v>29</v>
      </c>
      <c r="E300" s="252">
        <v>22</v>
      </c>
    </row>
    <row r="301" spans="1:5" ht="14.25">
      <c r="A301" s="114">
        <v>27.3</v>
      </c>
      <c r="B301" s="252">
        <v>23</v>
      </c>
      <c r="C301" s="252">
        <v>17</v>
      </c>
      <c r="D301" s="252">
        <v>29</v>
      </c>
      <c r="E301" s="252">
        <v>22</v>
      </c>
    </row>
    <row r="302" spans="1:5" ht="14.25">
      <c r="A302" s="114">
        <v>27.4</v>
      </c>
      <c r="B302" s="252">
        <v>23</v>
      </c>
      <c r="C302" s="252">
        <v>17</v>
      </c>
      <c r="D302" s="252">
        <v>29</v>
      </c>
      <c r="E302" s="252">
        <v>22</v>
      </c>
    </row>
    <row r="303" spans="1:5" ht="14.25">
      <c r="A303" s="113">
        <v>27.5</v>
      </c>
      <c r="B303" s="252">
        <v>24</v>
      </c>
      <c r="C303" s="252">
        <v>18</v>
      </c>
      <c r="D303" s="252">
        <v>29</v>
      </c>
      <c r="E303" s="252">
        <v>22</v>
      </c>
    </row>
    <row r="304" spans="1:5" ht="14.25">
      <c r="A304" s="114">
        <v>27.6</v>
      </c>
      <c r="B304" s="252">
        <v>24</v>
      </c>
      <c r="C304" s="252">
        <v>18</v>
      </c>
      <c r="D304" s="252">
        <v>29</v>
      </c>
      <c r="E304" s="252">
        <v>22</v>
      </c>
    </row>
    <row r="305" spans="1:5" ht="14.25">
      <c r="A305" s="114">
        <v>27.7</v>
      </c>
      <c r="B305" s="252">
        <v>24</v>
      </c>
      <c r="C305" s="252">
        <v>18</v>
      </c>
      <c r="D305" s="252">
        <v>30</v>
      </c>
      <c r="E305" s="252">
        <v>22</v>
      </c>
    </row>
    <row r="306" spans="1:5" ht="14.25">
      <c r="A306" s="113">
        <v>27.8</v>
      </c>
      <c r="B306" s="252">
        <v>24</v>
      </c>
      <c r="C306" s="252">
        <v>18</v>
      </c>
      <c r="D306" s="252">
        <v>30</v>
      </c>
      <c r="E306" s="252">
        <v>22</v>
      </c>
    </row>
    <row r="307" spans="1:5" ht="14.25">
      <c r="A307" s="114">
        <v>27.9</v>
      </c>
      <c r="B307" s="252">
        <v>24</v>
      </c>
      <c r="C307" s="252">
        <v>18</v>
      </c>
      <c r="D307" s="252">
        <v>30</v>
      </c>
      <c r="E307" s="252">
        <v>23</v>
      </c>
    </row>
    <row r="308" spans="1:5" ht="14.25">
      <c r="A308" s="114">
        <v>28</v>
      </c>
      <c r="B308" s="252">
        <v>24</v>
      </c>
      <c r="C308" s="252">
        <v>18</v>
      </c>
      <c r="D308" s="252">
        <v>30</v>
      </c>
      <c r="E308" s="252">
        <v>23</v>
      </c>
    </row>
    <row r="309" spans="1:5" ht="14.25">
      <c r="A309" s="113">
        <v>28.1</v>
      </c>
      <c r="B309" s="252">
        <v>24</v>
      </c>
      <c r="C309" s="252">
        <v>18</v>
      </c>
      <c r="D309" s="252">
        <v>30</v>
      </c>
      <c r="E309" s="252">
        <v>23</v>
      </c>
    </row>
    <row r="310" spans="1:5" ht="14.25">
      <c r="A310" s="114">
        <v>28.2</v>
      </c>
      <c r="B310" s="252">
        <v>24</v>
      </c>
      <c r="C310" s="252">
        <v>18</v>
      </c>
      <c r="D310" s="252">
        <v>30</v>
      </c>
      <c r="E310" s="252">
        <v>23</v>
      </c>
    </row>
    <row r="311" spans="1:5" ht="14.25">
      <c r="A311" s="114">
        <v>28.3</v>
      </c>
      <c r="B311" s="252">
        <v>24</v>
      </c>
      <c r="C311" s="252">
        <v>18</v>
      </c>
      <c r="D311" s="252">
        <v>30</v>
      </c>
      <c r="E311" s="252">
        <v>23</v>
      </c>
    </row>
    <row r="312" spans="1:5" ht="14.25">
      <c r="A312" s="113">
        <v>28.4</v>
      </c>
      <c r="B312" s="252">
        <v>24</v>
      </c>
      <c r="C312" s="252">
        <v>18</v>
      </c>
      <c r="D312" s="252">
        <v>30</v>
      </c>
      <c r="E312" s="252">
        <v>23</v>
      </c>
    </row>
    <row r="313" spans="1:5" ht="14.25">
      <c r="A313" s="114">
        <v>28.5</v>
      </c>
      <c r="B313" s="252">
        <v>25</v>
      </c>
      <c r="C313" s="252">
        <v>18</v>
      </c>
      <c r="D313" s="252">
        <v>30</v>
      </c>
      <c r="E313" s="252">
        <v>23</v>
      </c>
    </row>
    <row r="314" spans="1:5" ht="14.25">
      <c r="A314" s="114">
        <v>28.6</v>
      </c>
      <c r="B314" s="252">
        <v>25</v>
      </c>
      <c r="C314" s="252">
        <v>19</v>
      </c>
      <c r="D314" s="252">
        <v>30</v>
      </c>
      <c r="E314" s="252">
        <v>23</v>
      </c>
    </row>
    <row r="315" spans="1:5" ht="14.25">
      <c r="A315" s="113">
        <v>28.7</v>
      </c>
      <c r="B315" s="252">
        <v>25</v>
      </c>
      <c r="C315" s="252">
        <v>19</v>
      </c>
      <c r="D315" s="252">
        <v>31</v>
      </c>
      <c r="E315" s="252">
        <v>23</v>
      </c>
    </row>
    <row r="316" spans="1:5" ht="14.25">
      <c r="A316" s="114">
        <v>28.8</v>
      </c>
      <c r="B316" s="252">
        <v>25</v>
      </c>
      <c r="C316" s="252">
        <v>19</v>
      </c>
      <c r="D316" s="252">
        <v>31</v>
      </c>
      <c r="E316" s="252">
        <v>23</v>
      </c>
    </row>
    <row r="317" spans="1:5" ht="14.25">
      <c r="A317" s="114">
        <v>28.9</v>
      </c>
      <c r="B317" s="252">
        <v>25</v>
      </c>
      <c r="C317" s="252">
        <v>19</v>
      </c>
      <c r="D317" s="252">
        <v>31</v>
      </c>
      <c r="E317" s="252">
        <v>24</v>
      </c>
    </row>
    <row r="318" spans="1:5" ht="14.25">
      <c r="A318" s="113">
        <v>29</v>
      </c>
      <c r="B318" s="252">
        <v>25</v>
      </c>
      <c r="C318" s="252">
        <v>19</v>
      </c>
      <c r="D318" s="252">
        <v>31</v>
      </c>
      <c r="E318" s="252">
        <v>24</v>
      </c>
    </row>
    <row r="319" spans="1:5" ht="14.25">
      <c r="A319" s="114">
        <v>29.1</v>
      </c>
      <c r="B319" s="252">
        <v>25</v>
      </c>
      <c r="C319" s="252">
        <v>19</v>
      </c>
      <c r="D319" s="252">
        <v>31</v>
      </c>
      <c r="E319" s="252">
        <v>24</v>
      </c>
    </row>
    <row r="320" spans="1:5" ht="14.25">
      <c r="A320" s="114">
        <v>29.2</v>
      </c>
      <c r="B320" s="252">
        <v>25</v>
      </c>
      <c r="C320" s="252">
        <v>19</v>
      </c>
      <c r="D320" s="252">
        <v>31</v>
      </c>
      <c r="E320" s="252">
        <v>24</v>
      </c>
    </row>
    <row r="321" spans="1:5" ht="14.25">
      <c r="A321" s="113">
        <v>29.3</v>
      </c>
      <c r="B321" s="252">
        <v>25</v>
      </c>
      <c r="C321" s="252">
        <v>19</v>
      </c>
      <c r="D321" s="252">
        <v>31</v>
      </c>
      <c r="E321" s="252">
        <v>24</v>
      </c>
    </row>
    <row r="322" spans="1:5" ht="14.25">
      <c r="A322" s="114">
        <v>29.4</v>
      </c>
      <c r="B322" s="252">
        <v>25</v>
      </c>
      <c r="C322" s="252">
        <v>19</v>
      </c>
      <c r="D322" s="252">
        <v>31</v>
      </c>
      <c r="E322" s="252">
        <v>24</v>
      </c>
    </row>
    <row r="323" spans="1:5" ht="14.25">
      <c r="A323" s="114">
        <v>29.5</v>
      </c>
      <c r="B323" s="252">
        <v>26</v>
      </c>
      <c r="C323" s="252">
        <v>19</v>
      </c>
      <c r="D323" s="252">
        <v>31</v>
      </c>
      <c r="E323" s="252">
        <v>24</v>
      </c>
    </row>
    <row r="324" spans="1:5" ht="14.25">
      <c r="A324" s="113">
        <v>29.6</v>
      </c>
      <c r="B324" s="252">
        <v>26</v>
      </c>
      <c r="C324" s="252">
        <v>20</v>
      </c>
      <c r="D324" s="252">
        <v>31</v>
      </c>
      <c r="E324" s="252">
        <v>24</v>
      </c>
    </row>
    <row r="325" spans="1:5" ht="14.25">
      <c r="A325" s="114">
        <v>29.7</v>
      </c>
      <c r="B325" s="252">
        <v>26</v>
      </c>
      <c r="C325" s="252">
        <v>20</v>
      </c>
      <c r="D325" s="252">
        <v>32</v>
      </c>
      <c r="E325" s="252">
        <v>24</v>
      </c>
    </row>
    <row r="326" spans="1:5" ht="14.25">
      <c r="A326" s="114">
        <v>29.8</v>
      </c>
      <c r="B326" s="252">
        <v>26</v>
      </c>
      <c r="C326" s="252">
        <v>20</v>
      </c>
      <c r="D326" s="252">
        <v>32</v>
      </c>
      <c r="E326" s="252">
        <v>24</v>
      </c>
    </row>
    <row r="327" spans="1:5" ht="14.25">
      <c r="A327" s="113">
        <v>29.9</v>
      </c>
      <c r="B327" s="252">
        <v>26</v>
      </c>
      <c r="C327" s="252">
        <v>20</v>
      </c>
      <c r="D327" s="252">
        <v>32</v>
      </c>
      <c r="E327" s="252">
        <v>24</v>
      </c>
    </row>
    <row r="328" spans="1:5" ht="14.25">
      <c r="A328" s="114">
        <v>30</v>
      </c>
      <c r="B328" s="252">
        <v>26</v>
      </c>
      <c r="C328" s="252">
        <v>20</v>
      </c>
      <c r="D328" s="252">
        <v>32</v>
      </c>
      <c r="E328" s="252">
        <v>25</v>
      </c>
    </row>
    <row r="329" spans="1:5" ht="14.25">
      <c r="A329" s="114">
        <v>30.1</v>
      </c>
      <c r="B329" s="252">
        <v>26</v>
      </c>
      <c r="C329" s="252">
        <v>20</v>
      </c>
      <c r="D329" s="252">
        <v>32</v>
      </c>
      <c r="E329" s="252">
        <v>25</v>
      </c>
    </row>
    <row r="330" spans="1:5" ht="14.25">
      <c r="A330" s="113">
        <v>30.2</v>
      </c>
      <c r="B330" s="252">
        <v>26</v>
      </c>
      <c r="C330" s="252">
        <v>20</v>
      </c>
      <c r="D330" s="252">
        <v>32</v>
      </c>
      <c r="E330" s="252">
        <v>25</v>
      </c>
    </row>
    <row r="331" spans="1:5" ht="14.25">
      <c r="A331" s="114">
        <v>30.3</v>
      </c>
      <c r="B331" s="252">
        <v>26</v>
      </c>
      <c r="C331" s="252">
        <v>20</v>
      </c>
      <c r="D331" s="252">
        <v>32</v>
      </c>
      <c r="E331" s="252">
        <v>25</v>
      </c>
    </row>
    <row r="332" spans="1:5" ht="14.25">
      <c r="A332" s="114">
        <v>30.4</v>
      </c>
      <c r="B332" s="252">
        <v>26</v>
      </c>
      <c r="C332" s="252">
        <v>20</v>
      </c>
      <c r="D332" s="252">
        <v>32</v>
      </c>
      <c r="E332" s="252">
        <v>25</v>
      </c>
    </row>
    <row r="333" spans="1:5" ht="14.25">
      <c r="A333" s="113">
        <v>30.5</v>
      </c>
      <c r="B333" s="252">
        <v>27</v>
      </c>
      <c r="C333" s="252">
        <v>20</v>
      </c>
      <c r="D333" s="252">
        <v>32</v>
      </c>
      <c r="E333" s="252">
        <v>25</v>
      </c>
    </row>
    <row r="334" spans="1:5" ht="14.25">
      <c r="A334" s="114">
        <v>30.6</v>
      </c>
      <c r="B334" s="252">
        <v>27</v>
      </c>
      <c r="C334" s="252">
        <v>20</v>
      </c>
      <c r="D334" s="252">
        <v>33</v>
      </c>
      <c r="E334" s="252">
        <v>25</v>
      </c>
    </row>
    <row r="335" spans="1:5" ht="14.25">
      <c r="A335" s="114">
        <v>30.7</v>
      </c>
      <c r="B335" s="252">
        <v>27</v>
      </c>
      <c r="C335" s="252">
        <v>21</v>
      </c>
      <c r="D335" s="252">
        <v>33</v>
      </c>
      <c r="E335" s="252">
        <v>25</v>
      </c>
    </row>
    <row r="336" spans="1:5" ht="14.25">
      <c r="A336" s="113">
        <v>30.8</v>
      </c>
      <c r="B336" s="252">
        <v>27</v>
      </c>
      <c r="C336" s="252">
        <v>21</v>
      </c>
      <c r="D336" s="252">
        <v>33</v>
      </c>
      <c r="E336" s="252">
        <v>25</v>
      </c>
    </row>
    <row r="337" spans="1:5" ht="14.25">
      <c r="A337" s="114">
        <v>30.9</v>
      </c>
      <c r="B337" s="252">
        <v>27</v>
      </c>
      <c r="C337" s="252">
        <v>21</v>
      </c>
      <c r="D337" s="252">
        <v>33</v>
      </c>
      <c r="E337" s="252">
        <v>25</v>
      </c>
    </row>
    <row r="338" spans="1:5" ht="14.25">
      <c r="A338" s="114">
        <v>31</v>
      </c>
      <c r="B338" s="252">
        <v>27</v>
      </c>
      <c r="C338" s="252">
        <v>21</v>
      </c>
      <c r="D338" s="252">
        <v>33</v>
      </c>
      <c r="E338" s="252">
        <v>25</v>
      </c>
    </row>
    <row r="339" spans="1:5" ht="14.25">
      <c r="A339" s="113">
        <v>31.1</v>
      </c>
      <c r="B339" s="252">
        <v>27</v>
      </c>
      <c r="C339" s="252">
        <v>21</v>
      </c>
      <c r="D339" s="252">
        <v>33</v>
      </c>
      <c r="E339" s="252">
        <v>26</v>
      </c>
    </row>
    <row r="340" spans="1:5" ht="14.25">
      <c r="A340" s="114">
        <v>31.2</v>
      </c>
      <c r="B340" s="252">
        <v>27</v>
      </c>
      <c r="C340" s="252">
        <v>21</v>
      </c>
      <c r="D340" s="252">
        <v>33</v>
      </c>
      <c r="E340" s="252">
        <v>26</v>
      </c>
    </row>
    <row r="341" spans="1:5" ht="14.25">
      <c r="A341" s="114">
        <v>31.3</v>
      </c>
      <c r="B341" s="252">
        <v>27</v>
      </c>
      <c r="C341" s="252">
        <v>21</v>
      </c>
      <c r="D341" s="252">
        <v>33</v>
      </c>
      <c r="E341" s="252">
        <v>26</v>
      </c>
    </row>
    <row r="342" spans="1:5" ht="14.25">
      <c r="A342" s="113">
        <v>31.4</v>
      </c>
      <c r="B342" s="252">
        <v>27</v>
      </c>
      <c r="C342" s="252">
        <v>21</v>
      </c>
      <c r="D342" s="252">
        <v>33</v>
      </c>
      <c r="E342" s="252">
        <v>26</v>
      </c>
    </row>
    <row r="343" spans="1:5" ht="14.25">
      <c r="A343" s="114">
        <v>31.5</v>
      </c>
      <c r="B343" s="252">
        <v>28</v>
      </c>
      <c r="C343" s="252">
        <v>21</v>
      </c>
      <c r="D343" s="252">
        <v>33</v>
      </c>
      <c r="E343" s="252">
        <v>26</v>
      </c>
    </row>
    <row r="344" spans="1:5" ht="14.25">
      <c r="A344" s="114">
        <v>31.6</v>
      </c>
      <c r="B344" s="252">
        <v>28</v>
      </c>
      <c r="C344" s="252">
        <v>21</v>
      </c>
      <c r="D344" s="252">
        <v>34</v>
      </c>
      <c r="E344" s="252">
        <v>26</v>
      </c>
    </row>
    <row r="345" spans="1:5" ht="14.25">
      <c r="A345" s="113">
        <v>31.7</v>
      </c>
      <c r="B345" s="252">
        <v>28</v>
      </c>
      <c r="C345" s="252">
        <v>21</v>
      </c>
      <c r="D345" s="252">
        <v>34</v>
      </c>
      <c r="E345" s="252">
        <v>26</v>
      </c>
    </row>
    <row r="346" spans="1:5" ht="14.25">
      <c r="A346" s="114">
        <v>31.8</v>
      </c>
      <c r="B346" s="252">
        <v>28</v>
      </c>
      <c r="C346" s="252">
        <v>22</v>
      </c>
      <c r="D346" s="252">
        <v>34</v>
      </c>
      <c r="E346" s="252">
        <v>26</v>
      </c>
    </row>
    <row r="347" spans="1:5" ht="14.25">
      <c r="A347" s="114">
        <v>31.9</v>
      </c>
      <c r="B347" s="252">
        <v>28</v>
      </c>
      <c r="C347" s="252">
        <v>22</v>
      </c>
      <c r="D347" s="252">
        <v>34</v>
      </c>
      <c r="E347" s="252">
        <v>26</v>
      </c>
    </row>
    <row r="348" spans="1:5" ht="14.25">
      <c r="A348" s="113">
        <v>32</v>
      </c>
      <c r="B348" s="252">
        <v>28</v>
      </c>
      <c r="C348" s="252">
        <v>22</v>
      </c>
      <c r="D348" s="252">
        <v>34</v>
      </c>
      <c r="E348" s="252">
        <v>26</v>
      </c>
    </row>
    <row r="349" spans="1:5" ht="14.25">
      <c r="A349" s="114">
        <v>32.1</v>
      </c>
      <c r="B349" s="252">
        <v>28</v>
      </c>
      <c r="C349" s="252">
        <v>22</v>
      </c>
      <c r="D349" s="252">
        <v>34</v>
      </c>
      <c r="E349" s="252">
        <v>27</v>
      </c>
    </row>
    <row r="350" spans="1:5" ht="14.25">
      <c r="A350" s="114">
        <v>32.2</v>
      </c>
      <c r="B350" s="252">
        <v>28</v>
      </c>
      <c r="C350" s="252">
        <v>22</v>
      </c>
      <c r="D350" s="252">
        <v>34</v>
      </c>
      <c r="E350" s="252">
        <v>27</v>
      </c>
    </row>
    <row r="351" spans="1:5" ht="14.25">
      <c r="A351" s="113">
        <v>32.3</v>
      </c>
      <c r="B351" s="252">
        <v>28</v>
      </c>
      <c r="C351" s="252">
        <v>22</v>
      </c>
      <c r="D351" s="252">
        <v>34</v>
      </c>
      <c r="E351" s="252">
        <v>27</v>
      </c>
    </row>
    <row r="352" spans="1:5" ht="14.25">
      <c r="A352" s="114">
        <v>32.4</v>
      </c>
      <c r="B352" s="252">
        <v>28</v>
      </c>
      <c r="C352" s="252">
        <v>22</v>
      </c>
      <c r="D352" s="252">
        <v>34</v>
      </c>
      <c r="E352" s="252">
        <v>27</v>
      </c>
    </row>
    <row r="353" spans="1:5" ht="14.25">
      <c r="A353" s="114">
        <v>32.5</v>
      </c>
      <c r="B353" s="252">
        <v>29</v>
      </c>
      <c r="C353" s="252">
        <v>22</v>
      </c>
      <c r="D353" s="252">
        <v>34</v>
      </c>
      <c r="E353" s="252">
        <v>27</v>
      </c>
    </row>
    <row r="354" spans="1:5" ht="14.25">
      <c r="A354" s="113">
        <v>32.6</v>
      </c>
      <c r="B354" s="252">
        <v>29</v>
      </c>
      <c r="C354" s="252">
        <v>22</v>
      </c>
      <c r="D354" s="252">
        <v>35</v>
      </c>
      <c r="E354" s="252">
        <v>27</v>
      </c>
    </row>
    <row r="355" spans="1:5" ht="14.25">
      <c r="A355" s="114">
        <v>32.7</v>
      </c>
      <c r="B355" s="252">
        <v>29</v>
      </c>
      <c r="C355" s="252">
        <v>22</v>
      </c>
      <c r="D355" s="252">
        <v>35</v>
      </c>
      <c r="E355" s="252">
        <v>27</v>
      </c>
    </row>
    <row r="356" spans="1:5" ht="14.25">
      <c r="A356" s="114">
        <v>32.8</v>
      </c>
      <c r="B356" s="252">
        <v>29</v>
      </c>
      <c r="C356" s="252">
        <v>22</v>
      </c>
      <c r="D356" s="252">
        <v>35</v>
      </c>
      <c r="E356" s="252">
        <v>27</v>
      </c>
    </row>
    <row r="357" spans="1:5" ht="14.25">
      <c r="A357" s="113">
        <v>32.9</v>
      </c>
      <c r="B357" s="252">
        <v>29</v>
      </c>
      <c r="C357" s="252">
        <v>23</v>
      </c>
      <c r="D357" s="252">
        <v>35</v>
      </c>
      <c r="E357" s="252">
        <v>27</v>
      </c>
    </row>
    <row r="358" spans="1:5" ht="14.25">
      <c r="A358" s="114">
        <v>33</v>
      </c>
      <c r="B358" s="252">
        <v>29</v>
      </c>
      <c r="C358" s="252">
        <v>23</v>
      </c>
      <c r="D358" s="252">
        <v>35</v>
      </c>
      <c r="E358" s="252">
        <v>27</v>
      </c>
    </row>
    <row r="359" spans="1:5" ht="14.25">
      <c r="A359" s="114">
        <v>33.1</v>
      </c>
      <c r="B359" s="252">
        <v>29</v>
      </c>
      <c r="C359" s="252">
        <v>23</v>
      </c>
      <c r="D359" s="252">
        <v>35</v>
      </c>
      <c r="E359" s="252">
        <v>27</v>
      </c>
    </row>
    <row r="360" spans="1:5" ht="14.25">
      <c r="A360" s="113">
        <v>33.2</v>
      </c>
      <c r="B360" s="252">
        <v>29</v>
      </c>
      <c r="C360" s="252">
        <v>23</v>
      </c>
      <c r="D360" s="252">
        <v>35</v>
      </c>
      <c r="E360" s="252">
        <v>28</v>
      </c>
    </row>
    <row r="361" spans="1:5" ht="14.25">
      <c r="A361" s="114">
        <v>33.3</v>
      </c>
      <c r="B361" s="252">
        <v>29</v>
      </c>
      <c r="C361" s="252">
        <v>23</v>
      </c>
      <c r="D361" s="252">
        <v>35</v>
      </c>
      <c r="E361" s="252">
        <v>28</v>
      </c>
    </row>
    <row r="362" spans="1:5" ht="14.25">
      <c r="A362" s="114">
        <v>33.4</v>
      </c>
      <c r="B362" s="252">
        <v>29</v>
      </c>
      <c r="C362" s="252">
        <v>23</v>
      </c>
      <c r="D362" s="252">
        <v>35</v>
      </c>
      <c r="E362" s="252">
        <v>28</v>
      </c>
    </row>
    <row r="363" spans="1:5" ht="14.25">
      <c r="A363" s="113">
        <v>33.5</v>
      </c>
      <c r="B363" s="252">
        <v>30</v>
      </c>
      <c r="C363" s="252">
        <v>23</v>
      </c>
      <c r="D363" s="252">
        <v>35</v>
      </c>
      <c r="E363" s="252">
        <v>28</v>
      </c>
    </row>
    <row r="364" spans="1:5" ht="14.25">
      <c r="A364" s="114">
        <v>33.6</v>
      </c>
      <c r="B364" s="252">
        <v>30</v>
      </c>
      <c r="C364" s="252">
        <v>23</v>
      </c>
      <c r="D364" s="252">
        <v>36</v>
      </c>
      <c r="E364" s="252">
        <v>28</v>
      </c>
    </row>
    <row r="365" spans="1:5" ht="14.25">
      <c r="A365" s="114">
        <v>33.7</v>
      </c>
      <c r="B365" s="252">
        <v>30</v>
      </c>
      <c r="C365" s="252">
        <v>23</v>
      </c>
      <c r="D365" s="252">
        <v>36</v>
      </c>
      <c r="E365" s="252">
        <v>28</v>
      </c>
    </row>
    <row r="366" spans="1:5" ht="14.25">
      <c r="A366" s="113">
        <v>33.8</v>
      </c>
      <c r="B366" s="252">
        <v>30</v>
      </c>
      <c r="C366" s="252">
        <v>23</v>
      </c>
      <c r="D366" s="252">
        <v>36</v>
      </c>
      <c r="E366" s="252">
        <v>28</v>
      </c>
    </row>
    <row r="367" spans="1:5" ht="14.25">
      <c r="A367" s="114">
        <v>33.9</v>
      </c>
      <c r="B367" s="252">
        <v>30</v>
      </c>
      <c r="C367" s="252">
        <v>24</v>
      </c>
      <c r="D367" s="252">
        <v>36</v>
      </c>
      <c r="E367" s="252">
        <v>28</v>
      </c>
    </row>
    <row r="368" spans="1:5" ht="14.25">
      <c r="A368" s="114">
        <v>34</v>
      </c>
      <c r="B368" s="252">
        <v>30</v>
      </c>
      <c r="C368" s="252">
        <v>24</v>
      </c>
      <c r="D368" s="252">
        <v>36</v>
      </c>
      <c r="E368" s="252">
        <v>28</v>
      </c>
    </row>
    <row r="369" spans="1:5" ht="14.25">
      <c r="A369" s="113">
        <v>34.1</v>
      </c>
      <c r="B369" s="252">
        <v>30</v>
      </c>
      <c r="C369" s="252">
        <v>24</v>
      </c>
      <c r="D369" s="252">
        <v>36</v>
      </c>
      <c r="E369" s="252">
        <v>28</v>
      </c>
    </row>
    <row r="370" spans="1:5" ht="14.25">
      <c r="A370" s="114">
        <v>34.2</v>
      </c>
      <c r="B370" s="252">
        <v>30</v>
      </c>
      <c r="C370" s="252">
        <v>24</v>
      </c>
      <c r="D370" s="252">
        <v>36</v>
      </c>
      <c r="E370" s="252">
        <v>28</v>
      </c>
    </row>
    <row r="371" spans="1:5" ht="14.25">
      <c r="A371" s="114">
        <v>34.3</v>
      </c>
      <c r="B371" s="252">
        <v>30</v>
      </c>
      <c r="C371" s="252">
        <v>24</v>
      </c>
      <c r="D371" s="252">
        <v>36</v>
      </c>
      <c r="E371" s="252">
        <v>29</v>
      </c>
    </row>
    <row r="372" spans="1:5" ht="14.25">
      <c r="A372" s="113">
        <v>34.4</v>
      </c>
      <c r="B372" s="252">
        <v>31</v>
      </c>
      <c r="C372" s="252">
        <v>24</v>
      </c>
      <c r="D372" s="252">
        <v>36</v>
      </c>
      <c r="E372" s="252">
        <v>29</v>
      </c>
    </row>
    <row r="373" spans="1:5" ht="14.25">
      <c r="A373" s="114">
        <v>34.5</v>
      </c>
      <c r="B373" s="252">
        <v>31</v>
      </c>
      <c r="C373" s="252">
        <v>24</v>
      </c>
      <c r="D373" s="252">
        <v>37</v>
      </c>
      <c r="E373" s="252">
        <v>29</v>
      </c>
    </row>
    <row r="374" spans="1:5" ht="14.25">
      <c r="A374" s="114">
        <v>34.6</v>
      </c>
      <c r="B374" s="252">
        <v>31</v>
      </c>
      <c r="C374" s="252">
        <v>24</v>
      </c>
      <c r="D374" s="252">
        <v>37</v>
      </c>
      <c r="E374" s="252">
        <v>29</v>
      </c>
    </row>
    <row r="375" spans="1:5" ht="14.25">
      <c r="A375" s="113">
        <v>34.7</v>
      </c>
      <c r="B375" s="252">
        <v>31</v>
      </c>
      <c r="C375" s="252">
        <v>24</v>
      </c>
      <c r="D375" s="252">
        <v>37</v>
      </c>
      <c r="E375" s="252">
        <v>29</v>
      </c>
    </row>
    <row r="376" spans="1:5" ht="14.25">
      <c r="A376" s="114">
        <v>34.8</v>
      </c>
      <c r="B376" s="252">
        <v>31</v>
      </c>
      <c r="C376" s="252">
        <v>24</v>
      </c>
      <c r="D376" s="252">
        <v>37</v>
      </c>
      <c r="E376" s="252">
        <v>29</v>
      </c>
    </row>
    <row r="377" spans="1:5" ht="14.25">
      <c r="A377" s="114">
        <v>34.9</v>
      </c>
      <c r="B377" s="252">
        <v>31</v>
      </c>
      <c r="C377" s="252">
        <v>24</v>
      </c>
      <c r="D377" s="252">
        <v>37</v>
      </c>
      <c r="E377" s="252">
        <v>29</v>
      </c>
    </row>
    <row r="378" spans="1:5" ht="14.25">
      <c r="A378" s="113">
        <v>35</v>
      </c>
      <c r="B378" s="252">
        <v>31</v>
      </c>
      <c r="C378" s="252">
        <v>25</v>
      </c>
      <c r="D378" s="252">
        <v>37</v>
      </c>
      <c r="E378" s="252">
        <v>29</v>
      </c>
    </row>
    <row r="379" spans="1:5" ht="14.25">
      <c r="A379" s="114">
        <v>35.1</v>
      </c>
      <c r="B379" s="252">
        <v>31</v>
      </c>
      <c r="C379" s="252">
        <v>25</v>
      </c>
      <c r="D379" s="252">
        <v>37</v>
      </c>
      <c r="E379" s="252">
        <v>29</v>
      </c>
    </row>
    <row r="380" spans="1:5" ht="14.25">
      <c r="A380" s="114">
        <v>35.2</v>
      </c>
      <c r="B380" s="252">
        <v>31</v>
      </c>
      <c r="C380" s="252">
        <v>25</v>
      </c>
      <c r="D380" s="252">
        <v>37</v>
      </c>
      <c r="E380" s="252">
        <v>29</v>
      </c>
    </row>
    <row r="381" spans="1:5" ht="14.25">
      <c r="A381" s="113">
        <v>35.3</v>
      </c>
      <c r="B381" s="252">
        <v>31</v>
      </c>
      <c r="C381" s="252">
        <v>25</v>
      </c>
      <c r="D381" s="252">
        <v>37</v>
      </c>
      <c r="E381" s="252">
        <v>30</v>
      </c>
    </row>
    <row r="382" spans="1:5" ht="14.25">
      <c r="A382" s="114">
        <v>35.4</v>
      </c>
      <c r="B382" s="252">
        <v>32</v>
      </c>
      <c r="C382" s="252">
        <v>25</v>
      </c>
      <c r="D382" s="252">
        <v>37</v>
      </c>
      <c r="E382" s="252">
        <v>30</v>
      </c>
    </row>
    <row r="383" spans="1:5" ht="14.25">
      <c r="A383" s="114">
        <v>35.5</v>
      </c>
      <c r="B383" s="252">
        <v>32</v>
      </c>
      <c r="C383" s="252">
        <v>25</v>
      </c>
      <c r="D383" s="252">
        <v>38</v>
      </c>
      <c r="E383" s="252">
        <v>30</v>
      </c>
    </row>
    <row r="384" spans="1:5" ht="14.25">
      <c r="A384" s="113">
        <v>35.6</v>
      </c>
      <c r="B384" s="252">
        <v>32</v>
      </c>
      <c r="C384" s="252">
        <v>25</v>
      </c>
      <c r="D384" s="252">
        <v>38</v>
      </c>
      <c r="E384" s="252">
        <v>30</v>
      </c>
    </row>
    <row r="385" spans="1:5" ht="14.25">
      <c r="A385" s="114">
        <v>35.7</v>
      </c>
      <c r="B385" s="252">
        <v>32</v>
      </c>
      <c r="C385" s="252">
        <v>25</v>
      </c>
      <c r="D385" s="252">
        <v>38</v>
      </c>
      <c r="E385" s="252">
        <v>30</v>
      </c>
    </row>
    <row r="386" spans="1:5" ht="14.25">
      <c r="A386" s="114">
        <v>35.8</v>
      </c>
      <c r="B386" s="252">
        <v>32</v>
      </c>
      <c r="C386" s="252">
        <v>25</v>
      </c>
      <c r="D386" s="252">
        <v>38</v>
      </c>
      <c r="E386" s="252">
        <v>30</v>
      </c>
    </row>
    <row r="387" spans="1:5" ht="14.25">
      <c r="A387" s="113">
        <v>35.9</v>
      </c>
      <c r="B387" s="252">
        <v>32</v>
      </c>
      <c r="C387" s="252">
        <v>25</v>
      </c>
      <c r="D387" s="252">
        <v>38</v>
      </c>
      <c r="E387" s="252">
        <v>30</v>
      </c>
    </row>
    <row r="388" spans="1:5" ht="14.25">
      <c r="A388" s="278">
        <v>36</v>
      </c>
      <c r="B388" s="273">
        <v>32</v>
      </c>
      <c r="C388" s="273">
        <v>25</v>
      </c>
      <c r="D388" s="277">
        <v>38</v>
      </c>
      <c r="E388" s="273">
        <v>30</v>
      </c>
    </row>
    <row r="389" spans="1:5" ht="14.25">
      <c r="A389" s="255">
        <v>37</v>
      </c>
      <c r="B389" s="252">
        <v>33</v>
      </c>
      <c r="C389" s="252">
        <v>26</v>
      </c>
      <c r="D389" s="252">
        <v>39</v>
      </c>
      <c r="E389" s="252">
        <v>31</v>
      </c>
    </row>
    <row r="390" spans="1:5" ht="14.25">
      <c r="A390" s="255">
        <v>38</v>
      </c>
      <c r="B390" s="252">
        <v>34</v>
      </c>
      <c r="C390" s="252">
        <v>27</v>
      </c>
      <c r="D390" s="252">
        <v>40</v>
      </c>
      <c r="E390" s="252">
        <v>32</v>
      </c>
    </row>
    <row r="391" spans="1:5" ht="14.25">
      <c r="A391" s="255">
        <v>39</v>
      </c>
      <c r="B391" s="252">
        <v>35</v>
      </c>
      <c r="C391" s="252">
        <v>28</v>
      </c>
      <c r="D391" s="252">
        <v>41</v>
      </c>
      <c r="E391" s="252">
        <v>33</v>
      </c>
    </row>
    <row r="392" spans="1:5" ht="14.25">
      <c r="A392" s="255">
        <v>40</v>
      </c>
      <c r="B392" s="252">
        <v>36</v>
      </c>
      <c r="C392" s="252">
        <v>29</v>
      </c>
      <c r="D392" s="252">
        <v>42</v>
      </c>
      <c r="E392" s="252">
        <v>34</v>
      </c>
    </row>
    <row r="393" spans="1:5" ht="14.25">
      <c r="A393" s="255">
        <v>41</v>
      </c>
      <c r="B393" s="252">
        <v>37</v>
      </c>
      <c r="C393" s="252">
        <v>30</v>
      </c>
      <c r="D393" s="252">
        <v>43</v>
      </c>
      <c r="E393" s="252">
        <v>35</v>
      </c>
    </row>
    <row r="394" spans="1:5" ht="14.25">
      <c r="A394" s="255">
        <v>42</v>
      </c>
      <c r="B394" s="252">
        <v>38</v>
      </c>
      <c r="C394" s="252">
        <v>31</v>
      </c>
      <c r="D394" s="252">
        <v>44</v>
      </c>
      <c r="E394" s="252">
        <v>36</v>
      </c>
    </row>
    <row r="395" spans="1:5" ht="14.25">
      <c r="A395" s="255">
        <v>43</v>
      </c>
      <c r="B395" s="252">
        <v>39</v>
      </c>
      <c r="C395" s="252">
        <v>32</v>
      </c>
      <c r="D395" s="252">
        <v>45</v>
      </c>
      <c r="E395" s="252">
        <v>37</v>
      </c>
    </row>
    <row r="396" spans="1:5" ht="14.25">
      <c r="A396" s="255">
        <v>44</v>
      </c>
      <c r="B396" s="252">
        <v>40</v>
      </c>
      <c r="C396" s="252">
        <v>33</v>
      </c>
      <c r="D396" s="252">
        <v>46</v>
      </c>
      <c r="E396" s="252">
        <v>38</v>
      </c>
    </row>
    <row r="397" spans="1:5" ht="14.25">
      <c r="A397" s="255">
        <v>45</v>
      </c>
      <c r="B397" s="252">
        <v>41</v>
      </c>
      <c r="C397" s="252">
        <v>34</v>
      </c>
      <c r="D397" s="252">
        <v>47</v>
      </c>
      <c r="E397" s="252">
        <v>39</v>
      </c>
    </row>
    <row r="398" spans="1:5" ht="14.25">
      <c r="A398" s="255">
        <v>46</v>
      </c>
      <c r="B398" s="252">
        <v>42</v>
      </c>
      <c r="C398" s="252">
        <v>35</v>
      </c>
      <c r="D398" s="252">
        <v>48</v>
      </c>
      <c r="E398" s="252">
        <v>40</v>
      </c>
    </row>
    <row r="399" spans="1:5" ht="14.25">
      <c r="A399" s="255">
        <v>47</v>
      </c>
      <c r="B399" s="252">
        <v>43</v>
      </c>
      <c r="C399" s="252">
        <v>36</v>
      </c>
      <c r="D399" s="252">
        <v>49</v>
      </c>
      <c r="E399" s="252">
        <v>41</v>
      </c>
    </row>
    <row r="400" spans="1:5" ht="14.25">
      <c r="A400" s="255">
        <v>48</v>
      </c>
      <c r="B400" s="252">
        <v>44</v>
      </c>
      <c r="C400" s="252">
        <v>37</v>
      </c>
      <c r="D400" s="252">
        <v>50</v>
      </c>
      <c r="E400" s="252">
        <v>42</v>
      </c>
    </row>
    <row r="401" spans="1:5" ht="14.25">
      <c r="A401" s="255">
        <v>49</v>
      </c>
      <c r="B401" s="252">
        <v>45</v>
      </c>
      <c r="C401" s="252">
        <v>38</v>
      </c>
      <c r="D401" s="252">
        <v>51</v>
      </c>
      <c r="E401" s="252">
        <v>43</v>
      </c>
    </row>
    <row r="402" spans="1:5" ht="14.25">
      <c r="A402" s="255">
        <v>50</v>
      </c>
      <c r="B402" s="252">
        <v>46</v>
      </c>
      <c r="C402" s="252">
        <v>39</v>
      </c>
      <c r="D402" s="252">
        <v>52</v>
      </c>
      <c r="E402" s="252">
        <v>44</v>
      </c>
    </row>
    <row r="403" spans="1:5" ht="14.25">
      <c r="A403" s="255">
        <v>51</v>
      </c>
      <c r="B403" s="252">
        <v>47</v>
      </c>
      <c r="C403" s="252">
        <v>40</v>
      </c>
      <c r="D403" s="252">
        <v>53</v>
      </c>
      <c r="E403" s="252">
        <v>45</v>
      </c>
    </row>
    <row r="404" spans="1:5" ht="14.25">
      <c r="A404" s="255">
        <v>52</v>
      </c>
      <c r="B404" s="252">
        <v>48</v>
      </c>
      <c r="C404" s="252">
        <v>41</v>
      </c>
      <c r="D404" s="252">
        <v>54</v>
      </c>
      <c r="E404" s="252">
        <v>46</v>
      </c>
    </row>
    <row r="405" spans="1:5" ht="14.25">
      <c r="A405" s="255">
        <v>53</v>
      </c>
      <c r="B405" s="252">
        <v>49</v>
      </c>
      <c r="C405" s="252">
        <v>42</v>
      </c>
      <c r="D405" s="252">
        <v>55</v>
      </c>
      <c r="E405" s="252">
        <v>47</v>
      </c>
    </row>
    <row r="406" spans="1:5" ht="14.25">
      <c r="A406" s="272">
        <v>54</v>
      </c>
      <c r="B406" s="273">
        <v>50</v>
      </c>
      <c r="C406" s="273">
        <v>43</v>
      </c>
      <c r="D406" s="277">
        <v>56</v>
      </c>
      <c r="E406" s="273">
        <v>48</v>
      </c>
    </row>
    <row r="407" spans="1:5" ht="14.25">
      <c r="A407" s="274">
        <v>55</v>
      </c>
      <c r="B407" s="275">
        <v>51</v>
      </c>
      <c r="C407" s="275">
        <v>44</v>
      </c>
      <c r="D407" s="275">
        <v>57</v>
      </c>
      <c r="E407" s="275">
        <v>49</v>
      </c>
    </row>
    <row r="408" spans="1:5" ht="14.25">
      <c r="A408" s="274">
        <v>56</v>
      </c>
      <c r="B408" s="275">
        <v>52</v>
      </c>
      <c r="C408" s="275">
        <v>45</v>
      </c>
      <c r="D408" s="275">
        <v>58</v>
      </c>
      <c r="E408" s="275">
        <v>50</v>
      </c>
    </row>
    <row r="409" spans="1:5" ht="14.25">
      <c r="A409" s="274">
        <v>57</v>
      </c>
      <c r="B409" s="275">
        <v>53</v>
      </c>
      <c r="C409" s="275">
        <v>46</v>
      </c>
      <c r="D409" s="275">
        <v>59</v>
      </c>
      <c r="E409" s="275">
        <v>51</v>
      </c>
    </row>
    <row r="410" spans="1:5" ht="14.25">
      <c r="A410" s="274">
        <v>58</v>
      </c>
      <c r="B410" s="275">
        <v>54</v>
      </c>
      <c r="C410" s="275">
        <v>47</v>
      </c>
      <c r="D410" s="275">
        <v>60</v>
      </c>
      <c r="E410" s="275">
        <v>52</v>
      </c>
    </row>
    <row r="411" spans="1:5" ht="14.25">
      <c r="A411" s="274">
        <v>59</v>
      </c>
      <c r="B411" s="275">
        <v>55</v>
      </c>
      <c r="C411" s="275">
        <v>48</v>
      </c>
      <c r="D411" s="275">
        <v>61</v>
      </c>
      <c r="E411" s="275">
        <v>53</v>
      </c>
    </row>
    <row r="412" spans="1:5" ht="14.25">
      <c r="A412" s="274">
        <v>60</v>
      </c>
      <c r="B412" s="275">
        <v>56</v>
      </c>
      <c r="C412" s="275">
        <v>49</v>
      </c>
      <c r="D412" s="275">
        <v>62</v>
      </c>
      <c r="E412" s="275">
        <v>54</v>
      </c>
    </row>
    <row r="413" spans="1:5" ht="14.25">
      <c r="A413" s="274">
        <v>61</v>
      </c>
      <c r="B413" s="275">
        <v>57</v>
      </c>
      <c r="C413" s="275">
        <v>50</v>
      </c>
      <c r="D413" s="275">
        <v>63</v>
      </c>
      <c r="E413" s="275">
        <v>55</v>
      </c>
    </row>
    <row r="414" spans="1:5" ht="14.25">
      <c r="A414" s="274">
        <v>62</v>
      </c>
      <c r="B414" s="275">
        <v>58</v>
      </c>
      <c r="C414" s="275">
        <v>51</v>
      </c>
      <c r="D414" s="275">
        <v>64</v>
      </c>
      <c r="E414" s="275">
        <v>56</v>
      </c>
    </row>
    <row r="415" spans="1:5" ht="14.25">
      <c r="A415" s="274">
        <v>63</v>
      </c>
      <c r="B415" s="275">
        <v>59</v>
      </c>
      <c r="C415" s="275">
        <v>52</v>
      </c>
      <c r="D415" s="275">
        <v>65</v>
      </c>
      <c r="E415" s="275">
        <v>57</v>
      </c>
    </row>
    <row r="416" spans="1:5" ht="14.25">
      <c r="A416" s="274">
        <v>64</v>
      </c>
      <c r="B416" s="275">
        <v>60</v>
      </c>
      <c r="C416" s="275">
        <v>53</v>
      </c>
      <c r="D416" s="275">
        <v>66</v>
      </c>
      <c r="E416" s="275">
        <v>58</v>
      </c>
    </row>
    <row r="417" spans="1:5" ht="14.25">
      <c r="A417" s="274">
        <v>65</v>
      </c>
      <c r="B417" s="275">
        <v>61</v>
      </c>
      <c r="C417" s="275">
        <v>54</v>
      </c>
      <c r="D417" s="275">
        <v>67</v>
      </c>
      <c r="E417" s="275">
        <v>59</v>
      </c>
    </row>
    <row r="418" spans="1:5" ht="14.25">
      <c r="A418" s="274">
        <v>66</v>
      </c>
      <c r="B418" s="275">
        <v>62</v>
      </c>
      <c r="C418" s="275">
        <v>55</v>
      </c>
      <c r="D418" s="275">
        <v>68</v>
      </c>
      <c r="E418" s="275">
        <v>60</v>
      </c>
    </row>
    <row r="419" spans="1:5" ht="14.25">
      <c r="A419" s="274">
        <v>67</v>
      </c>
      <c r="B419" s="275">
        <v>63</v>
      </c>
      <c r="C419" s="275">
        <v>56</v>
      </c>
      <c r="D419" s="275">
        <v>69</v>
      </c>
      <c r="E419" s="275">
        <v>61</v>
      </c>
    </row>
    <row r="420" spans="1:5" ht="14.25">
      <c r="A420" s="274">
        <v>68</v>
      </c>
      <c r="B420" s="275">
        <v>64</v>
      </c>
      <c r="C420" s="275">
        <v>57</v>
      </c>
      <c r="D420" s="275">
        <v>70</v>
      </c>
      <c r="E420" s="275">
        <v>62</v>
      </c>
    </row>
    <row r="421" spans="1:5" ht="14.25">
      <c r="A421" s="274">
        <v>69</v>
      </c>
      <c r="B421" s="275">
        <v>65</v>
      </c>
      <c r="C421" s="275">
        <v>58</v>
      </c>
      <c r="D421" s="275">
        <v>71</v>
      </c>
      <c r="E421" s="275">
        <v>63</v>
      </c>
    </row>
    <row r="422" spans="1:5" ht="14.25">
      <c r="A422" s="274">
        <v>70</v>
      </c>
      <c r="B422" s="275">
        <v>66</v>
      </c>
      <c r="C422" s="275">
        <v>59</v>
      </c>
      <c r="D422" s="275">
        <v>72</v>
      </c>
      <c r="E422" s="275">
        <v>64</v>
      </c>
    </row>
    <row r="423" spans="1:5" ht="14.25">
      <c r="A423" s="274">
        <v>71</v>
      </c>
      <c r="B423" s="275">
        <v>67</v>
      </c>
      <c r="C423" s="275">
        <v>60</v>
      </c>
      <c r="D423" s="275">
        <v>73</v>
      </c>
      <c r="E423" s="275">
        <v>65</v>
      </c>
    </row>
    <row r="424" spans="1:5" ht="14.25">
      <c r="A424" s="260">
        <v>72</v>
      </c>
      <c r="B424" s="261">
        <v>68</v>
      </c>
      <c r="C424" s="261">
        <v>61</v>
      </c>
      <c r="D424" s="276">
        <v>74</v>
      </c>
      <c r="E424" s="261">
        <v>66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O43"/>
  <sheetViews>
    <sheetView zoomScale="67" zoomScaleNormal="67" zoomScalePageLayoutView="0" workbookViewId="0" topLeftCell="A1">
      <selection activeCell="AO41" sqref="AO41"/>
    </sheetView>
  </sheetViews>
  <sheetFormatPr defaultColWidth="9.140625" defaultRowHeight="12.75"/>
  <cols>
    <col min="1" max="1" width="2.140625" style="0" customWidth="1"/>
    <col min="2" max="6" width="5.28125" style="0" customWidth="1"/>
    <col min="7" max="7" width="5.28125" style="0" hidden="1" customWidth="1"/>
    <col min="8" max="8" width="5.28125" style="0" customWidth="1"/>
    <col min="9" max="9" width="5.28125" style="0" hidden="1" customWidth="1"/>
    <col min="10" max="19" width="5.28125" style="0" customWidth="1"/>
    <col min="20" max="21" width="2.140625" style="0" customWidth="1"/>
    <col min="22" max="26" width="5.28125" style="0" customWidth="1"/>
    <col min="27" max="27" width="5.28125" style="0" hidden="1" customWidth="1"/>
    <col min="28" max="28" width="5.28125" style="0" customWidth="1"/>
    <col min="29" max="29" width="5.28125" style="0" hidden="1" customWidth="1"/>
    <col min="30" max="39" width="5.28125" style="0" customWidth="1"/>
    <col min="40" max="40" width="2.140625" style="0" customWidth="1"/>
  </cols>
  <sheetData>
    <row r="1" spans="1:40" ht="11.25" customHeight="1">
      <c r="A1" s="107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107"/>
      <c r="U1" s="107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107"/>
    </row>
    <row r="2" spans="2:40" ht="20.25" customHeight="1">
      <c r="B2" s="159">
        <v>2017</v>
      </c>
      <c r="C2" s="449" t="s">
        <v>27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12"/>
      <c r="T2" s="59"/>
      <c r="V2" s="159">
        <v>2017</v>
      </c>
      <c r="W2" s="449" t="s">
        <v>27</v>
      </c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12"/>
      <c r="AN2" s="59"/>
    </row>
    <row r="3" spans="2:40" ht="20.25" customHeight="1">
      <c r="B3" s="23" t="s">
        <v>32</v>
      </c>
      <c r="C3" s="450" t="s">
        <v>46</v>
      </c>
      <c r="D3" s="450"/>
      <c r="E3" s="450"/>
      <c r="F3" s="450"/>
      <c r="G3" s="450"/>
      <c r="H3" s="450"/>
      <c r="I3" s="450"/>
      <c r="J3" s="451"/>
      <c r="K3" s="452" t="s">
        <v>28</v>
      </c>
      <c r="L3" s="453"/>
      <c r="M3" s="452" t="s">
        <v>29</v>
      </c>
      <c r="N3" s="454"/>
      <c r="O3" s="24" t="s">
        <v>26</v>
      </c>
      <c r="P3" s="455"/>
      <c r="Q3" s="456"/>
      <c r="R3" s="25"/>
      <c r="S3" s="26"/>
      <c r="T3" s="59"/>
      <c r="V3" s="23" t="s">
        <v>32</v>
      </c>
      <c r="W3" s="450" t="s">
        <v>46</v>
      </c>
      <c r="X3" s="450"/>
      <c r="Y3" s="450"/>
      <c r="Z3" s="450"/>
      <c r="AA3" s="450"/>
      <c r="AB3" s="450"/>
      <c r="AC3" s="450"/>
      <c r="AD3" s="451"/>
      <c r="AE3" s="452" t="s">
        <v>28</v>
      </c>
      <c r="AF3" s="453"/>
      <c r="AG3" s="452" t="s">
        <v>29</v>
      </c>
      <c r="AH3" s="454"/>
      <c r="AI3" s="24" t="s">
        <v>26</v>
      </c>
      <c r="AJ3" s="455"/>
      <c r="AK3" s="456"/>
      <c r="AL3" s="25"/>
      <c r="AM3" s="26"/>
      <c r="AN3" s="59"/>
    </row>
    <row r="4" spans="2:40" ht="20.25" customHeight="1">
      <c r="B4" s="424" t="s">
        <v>37</v>
      </c>
      <c r="C4" s="425"/>
      <c r="D4" s="426" t="s">
        <v>42</v>
      </c>
      <c r="E4" s="427"/>
      <c r="F4" s="427"/>
      <c r="G4" s="427"/>
      <c r="H4" s="427"/>
      <c r="I4" s="427"/>
      <c r="J4" s="428"/>
      <c r="K4" s="57">
        <v>22.5</v>
      </c>
      <c r="L4" s="109">
        <v>10</v>
      </c>
      <c r="M4" s="309">
        <f>ROUND((ROUND(VLOOKUP(K4,'db'!$A$3:$E$424,2,FALSE)*1/1,0)+ROUND(VLOOKUP(L4,'db'!$A$3:$E$424,5,FALSE)*1/1,0))/2,0)</f>
        <v>12</v>
      </c>
      <c r="N4" s="310">
        <f>ROUND((ROUND(VLOOKUP(K4,'db'!$A$3:$E$424,2,FALSE)*1/1,0)+ROUND(VLOOKUP(L4,'db'!$A$3:$E$424,5,FALSE)*1/1,0))/2,0)</f>
        <v>12</v>
      </c>
      <c r="O4" s="27" t="s">
        <v>25</v>
      </c>
      <c r="P4" s="431"/>
      <c r="Q4" s="425"/>
      <c r="R4" s="28"/>
      <c r="S4" s="29"/>
      <c r="T4" s="59"/>
      <c r="V4" s="424" t="s">
        <v>37</v>
      </c>
      <c r="W4" s="425"/>
      <c r="X4" s="426" t="s">
        <v>42</v>
      </c>
      <c r="Y4" s="427"/>
      <c r="Z4" s="427"/>
      <c r="AA4" s="427"/>
      <c r="AB4" s="427"/>
      <c r="AC4" s="427"/>
      <c r="AD4" s="428"/>
      <c r="AE4" s="57">
        <v>22.5</v>
      </c>
      <c r="AF4" s="109">
        <v>10</v>
      </c>
      <c r="AG4" s="310">
        <f>ROUND((ROUND(VLOOKUP(AE4,'db'!$A$3:$E$424,2,FALSE)*1/1,0)+ROUND(VLOOKUP(AF4,'db'!$A$3:$E$424,5,FALSE)*1/1,0))/2,0)</f>
        <v>12</v>
      </c>
      <c r="AH4" s="310">
        <f>ROUND((ROUND(VLOOKUP(AE4,'db'!$A$3:$E$424,2,FALSE)*1/1,0)+ROUND(VLOOKUP(AF4,'db'!$A$3:$E$424,5,FALSE)*1/1,0))/2,0)</f>
        <v>12</v>
      </c>
      <c r="AI4" s="27" t="s">
        <v>25</v>
      </c>
      <c r="AJ4" s="431"/>
      <c r="AK4" s="425"/>
      <c r="AL4" s="28"/>
      <c r="AM4" s="29"/>
      <c r="AN4" s="59"/>
    </row>
    <row r="5" spans="2:40" ht="20.25" customHeight="1">
      <c r="B5" s="447" t="s">
        <v>33</v>
      </c>
      <c r="C5" s="432" t="s">
        <v>45</v>
      </c>
      <c r="D5" s="433"/>
      <c r="E5" s="433"/>
      <c r="F5" s="433"/>
      <c r="G5" s="433"/>
      <c r="H5" s="433"/>
      <c r="I5" s="433"/>
      <c r="J5" s="434"/>
      <c r="K5" s="436" t="s">
        <v>35</v>
      </c>
      <c r="L5" s="437"/>
      <c r="M5" s="440" t="s">
        <v>36</v>
      </c>
      <c r="N5" s="441"/>
      <c r="O5" s="441"/>
      <c r="P5" s="437"/>
      <c r="Q5" s="443" t="s">
        <v>24</v>
      </c>
      <c r="R5" s="444"/>
      <c r="S5" s="445"/>
      <c r="T5" s="59"/>
      <c r="V5" s="447" t="s">
        <v>33</v>
      </c>
      <c r="W5" s="432" t="s">
        <v>45</v>
      </c>
      <c r="X5" s="433"/>
      <c r="Y5" s="433"/>
      <c r="Z5" s="433"/>
      <c r="AA5" s="433"/>
      <c r="AB5" s="433"/>
      <c r="AC5" s="433"/>
      <c r="AD5" s="434"/>
      <c r="AE5" s="436" t="s">
        <v>35</v>
      </c>
      <c r="AF5" s="437"/>
      <c r="AG5" s="440" t="s">
        <v>36</v>
      </c>
      <c r="AH5" s="441"/>
      <c r="AI5" s="441"/>
      <c r="AJ5" s="437"/>
      <c r="AK5" s="443" t="s">
        <v>24</v>
      </c>
      <c r="AL5" s="444"/>
      <c r="AM5" s="445"/>
      <c r="AN5" s="59"/>
    </row>
    <row r="6" spans="2:40" ht="20.25" customHeight="1">
      <c r="B6" s="327"/>
      <c r="C6" s="435"/>
      <c r="D6" s="435"/>
      <c r="E6" s="435"/>
      <c r="F6" s="435"/>
      <c r="G6" s="435"/>
      <c r="H6" s="435"/>
      <c r="I6" s="435"/>
      <c r="J6" s="328"/>
      <c r="K6" s="438"/>
      <c r="L6" s="439"/>
      <c r="M6" s="438"/>
      <c r="N6" s="442"/>
      <c r="O6" s="442"/>
      <c r="P6" s="439"/>
      <c r="Q6" s="446"/>
      <c r="R6" s="332"/>
      <c r="S6" s="333"/>
      <c r="T6" s="59"/>
      <c r="V6" s="327"/>
      <c r="W6" s="435"/>
      <c r="X6" s="435"/>
      <c r="Y6" s="435"/>
      <c r="Z6" s="435"/>
      <c r="AA6" s="435"/>
      <c r="AB6" s="435"/>
      <c r="AC6" s="435"/>
      <c r="AD6" s="328"/>
      <c r="AE6" s="438"/>
      <c r="AF6" s="439"/>
      <c r="AG6" s="438"/>
      <c r="AH6" s="442"/>
      <c r="AI6" s="442"/>
      <c r="AJ6" s="439"/>
      <c r="AK6" s="446"/>
      <c r="AL6" s="332"/>
      <c r="AM6" s="333"/>
      <c r="AN6" s="59"/>
    </row>
    <row r="7" spans="2:40" ht="20.25" customHeight="1">
      <c r="B7" s="18"/>
      <c r="C7" s="117" t="s">
        <v>53</v>
      </c>
      <c r="D7" s="416" t="s">
        <v>15</v>
      </c>
      <c r="E7" s="417"/>
      <c r="F7" s="118"/>
      <c r="G7" s="115"/>
      <c r="H7" s="413" t="s">
        <v>16</v>
      </c>
      <c r="I7" s="330"/>
      <c r="J7" s="414"/>
      <c r="K7" s="116"/>
      <c r="L7" s="381" t="s">
        <v>17</v>
      </c>
      <c r="M7" s="415"/>
      <c r="N7" s="116"/>
      <c r="O7" s="313" t="s">
        <v>18</v>
      </c>
      <c r="P7" s="313"/>
      <c r="Q7" s="116"/>
      <c r="R7" s="313" t="s">
        <v>19</v>
      </c>
      <c r="S7" s="314"/>
      <c r="T7" s="59"/>
      <c r="V7" s="18"/>
      <c r="W7" s="117" t="s">
        <v>53</v>
      </c>
      <c r="X7" s="416" t="s">
        <v>15</v>
      </c>
      <c r="Y7" s="417"/>
      <c r="Z7" s="118"/>
      <c r="AA7" s="115"/>
      <c r="AB7" s="413" t="s">
        <v>16</v>
      </c>
      <c r="AC7" s="330"/>
      <c r="AD7" s="414"/>
      <c r="AE7" s="116"/>
      <c r="AF7" s="381" t="s">
        <v>17</v>
      </c>
      <c r="AG7" s="415"/>
      <c r="AH7" s="116"/>
      <c r="AI7" s="313" t="s">
        <v>18</v>
      </c>
      <c r="AJ7" s="313"/>
      <c r="AK7" s="116"/>
      <c r="AL7" s="313" t="s">
        <v>19</v>
      </c>
      <c r="AM7" s="314"/>
      <c r="AN7" s="59"/>
    </row>
    <row r="8" spans="2:40" ht="15.75" customHeight="1">
      <c r="B8" s="418" t="s">
        <v>21</v>
      </c>
      <c r="C8" s="419"/>
      <c r="D8" s="419"/>
      <c r="E8" s="420"/>
      <c r="F8" s="229">
        <v>64.8</v>
      </c>
      <c r="G8" s="230"/>
      <c r="H8" s="230" t="s">
        <v>20</v>
      </c>
      <c r="I8" s="231"/>
      <c r="J8" s="244">
        <v>114</v>
      </c>
      <c r="K8" s="105">
        <v>61</v>
      </c>
      <c r="L8" s="226" t="s">
        <v>20</v>
      </c>
      <c r="M8" s="232">
        <v>105</v>
      </c>
      <c r="N8" s="105">
        <v>70.1</v>
      </c>
      <c r="O8" s="226" t="s">
        <v>20</v>
      </c>
      <c r="P8" s="245">
        <v>116</v>
      </c>
      <c r="Q8" s="307">
        <v>65.4</v>
      </c>
      <c r="R8" s="307" t="s">
        <v>20</v>
      </c>
      <c r="S8" s="308">
        <v>106</v>
      </c>
      <c r="T8" s="59"/>
      <c r="V8" s="421" t="s">
        <v>21</v>
      </c>
      <c r="W8" s="422"/>
      <c r="X8" s="422"/>
      <c r="Y8" s="423"/>
      <c r="Z8" s="229">
        <v>64.8</v>
      </c>
      <c r="AA8" s="230"/>
      <c r="AB8" s="230" t="s">
        <v>20</v>
      </c>
      <c r="AC8" s="231"/>
      <c r="AD8" s="244">
        <v>114</v>
      </c>
      <c r="AE8" s="105">
        <v>61</v>
      </c>
      <c r="AF8" s="226" t="s">
        <v>20</v>
      </c>
      <c r="AG8" s="232">
        <v>105</v>
      </c>
      <c r="AH8" s="105">
        <v>70.1</v>
      </c>
      <c r="AI8" s="226" t="s">
        <v>20</v>
      </c>
      <c r="AJ8" s="245">
        <v>116</v>
      </c>
      <c r="AK8" s="307">
        <v>65.4</v>
      </c>
      <c r="AL8" s="307" t="s">
        <v>20</v>
      </c>
      <c r="AM8" s="308">
        <v>106</v>
      </c>
      <c r="AN8" s="59"/>
    </row>
    <row r="9" spans="2:40" ht="15.75" customHeight="1">
      <c r="B9" s="393" t="s">
        <v>0</v>
      </c>
      <c r="C9" s="473" t="s">
        <v>13</v>
      </c>
      <c r="D9" s="397" t="s">
        <v>14</v>
      </c>
      <c r="E9" s="399" t="s">
        <v>39</v>
      </c>
      <c r="F9" s="401" t="s">
        <v>1</v>
      </c>
      <c r="G9" s="471" t="s">
        <v>8</v>
      </c>
      <c r="H9" s="471" t="s">
        <v>8</v>
      </c>
      <c r="I9" s="389" t="s">
        <v>8</v>
      </c>
      <c r="J9" s="391" t="s">
        <v>8</v>
      </c>
      <c r="K9" s="380" t="s">
        <v>5</v>
      </c>
      <c r="L9" s="382"/>
      <c r="M9" s="380" t="s">
        <v>6</v>
      </c>
      <c r="N9" s="381"/>
      <c r="O9" s="380" t="s">
        <v>7</v>
      </c>
      <c r="P9" s="382"/>
      <c r="Q9" s="380" t="s">
        <v>3</v>
      </c>
      <c r="R9" s="381"/>
      <c r="S9" s="382"/>
      <c r="T9" s="59"/>
      <c r="V9" s="393" t="s">
        <v>0</v>
      </c>
      <c r="W9" s="473" t="s">
        <v>13</v>
      </c>
      <c r="X9" s="397" t="s">
        <v>14</v>
      </c>
      <c r="Y9" s="399" t="s">
        <v>39</v>
      </c>
      <c r="Z9" s="401" t="s">
        <v>1</v>
      </c>
      <c r="AA9" s="471" t="s">
        <v>8</v>
      </c>
      <c r="AB9" s="471" t="s">
        <v>8</v>
      </c>
      <c r="AC9" s="389" t="s">
        <v>8</v>
      </c>
      <c r="AD9" s="391" t="s">
        <v>8</v>
      </c>
      <c r="AE9" s="380" t="s">
        <v>5</v>
      </c>
      <c r="AF9" s="382"/>
      <c r="AG9" s="380" t="s">
        <v>6</v>
      </c>
      <c r="AH9" s="381"/>
      <c r="AI9" s="380" t="s">
        <v>7</v>
      </c>
      <c r="AJ9" s="382"/>
      <c r="AK9" s="380" t="s">
        <v>3</v>
      </c>
      <c r="AL9" s="381"/>
      <c r="AM9" s="382"/>
      <c r="AN9" s="59"/>
    </row>
    <row r="10" spans="2:40" ht="15.75" customHeight="1">
      <c r="B10" s="394"/>
      <c r="C10" s="474"/>
      <c r="D10" s="398"/>
      <c r="E10" s="400"/>
      <c r="F10" s="402"/>
      <c r="G10" s="472"/>
      <c r="H10" s="472"/>
      <c r="I10" s="390"/>
      <c r="J10" s="392"/>
      <c r="K10" s="34" t="s">
        <v>23</v>
      </c>
      <c r="L10" s="20" t="s">
        <v>2</v>
      </c>
      <c r="M10" s="68" t="s">
        <v>23</v>
      </c>
      <c r="N10" s="70" t="s">
        <v>2</v>
      </c>
      <c r="O10" s="37" t="s">
        <v>23</v>
      </c>
      <c r="P10" s="20" t="s">
        <v>2</v>
      </c>
      <c r="Q10" s="37" t="s">
        <v>8</v>
      </c>
      <c r="R10" s="34" t="s">
        <v>23</v>
      </c>
      <c r="S10" s="20" t="s">
        <v>2</v>
      </c>
      <c r="T10" s="59"/>
      <c r="V10" s="394"/>
      <c r="W10" s="474"/>
      <c r="X10" s="398"/>
      <c r="Y10" s="400"/>
      <c r="Z10" s="402"/>
      <c r="AA10" s="472"/>
      <c r="AB10" s="472"/>
      <c r="AC10" s="390"/>
      <c r="AD10" s="392"/>
      <c r="AE10" s="34" t="s">
        <v>23</v>
      </c>
      <c r="AF10" s="20" t="s">
        <v>2</v>
      </c>
      <c r="AG10" s="68" t="s">
        <v>23</v>
      </c>
      <c r="AH10" s="70" t="s">
        <v>2</v>
      </c>
      <c r="AI10" s="37" t="s">
        <v>23</v>
      </c>
      <c r="AJ10" s="20" t="s">
        <v>2</v>
      </c>
      <c r="AK10" s="37" t="s">
        <v>8</v>
      </c>
      <c r="AL10" s="34" t="s">
        <v>23</v>
      </c>
      <c r="AM10" s="20" t="s">
        <v>2</v>
      </c>
      <c r="AN10" s="59"/>
    </row>
    <row r="11" spans="2:40" ht="15.75" customHeight="1">
      <c r="B11" s="119">
        <v>1</v>
      </c>
      <c r="C11" s="235">
        <v>266</v>
      </c>
      <c r="D11" s="295">
        <v>212</v>
      </c>
      <c r="E11" s="121">
        <v>9</v>
      </c>
      <c r="F11" s="268">
        <v>4</v>
      </c>
      <c r="G11" s="49">
        <f>SUMIF(M4,"&gt;8",B11)+SUMIF(M4,"&gt;26",B11)+SUMIF(M4,"&gt;44",B11)+SUMIF(M4,"&gt;62",B11)-SUMIF(M4,"&lt;-9",B11)-SUMIF(M4,"&lt;-27",B11)-SUMIF(M4,"&lt;-45",B11)-SUMIF(M4,"&lt;-63",B11)</f>
        <v>1</v>
      </c>
      <c r="H11" s="268" t="str">
        <f aca="true" t="shared" si="0" ref="H11:H19">IF(G11=4,"| | | |",IF(G11=3,"| | |",IF(G11=2,"| |",IF(G11=1,"|",IF(G11=0,"",IF(G11=-1,"- |",G11))))))</f>
        <v>|</v>
      </c>
      <c r="I11" s="49">
        <f>SUMIF(N4,"&gt;8",B11)+SUMIF(N4,"&gt;26",B11)+SUMIF(N4,"&gt;44",B11)+SUMIF(N4,"&gt;62",B11)-SUMIF(N4,"&lt;-9",B11)-SUMIF(N4,"&lt;-27",B11)-SUMIF(N4,"&lt;-45",B11)-SUMIF(N4,"&lt;-63",B11)</f>
        <v>1</v>
      </c>
      <c r="J11" s="268" t="str">
        <f aca="true" t="shared" si="1" ref="J11:J19">IF(I11=4,"| | | |",IF(I11=3,"| | |",IF(I11=2,"| |",IF(I11=1,"|",IF(I11=0,"",IF(I11=-1,"- |",I11))))))</f>
        <v>|</v>
      </c>
      <c r="K11" s="161"/>
      <c r="L11" s="162"/>
      <c r="M11" s="163"/>
      <c r="N11" s="164"/>
      <c r="O11" s="161"/>
      <c r="P11" s="165"/>
      <c r="Q11" s="166"/>
      <c r="R11" s="167"/>
      <c r="S11" s="165"/>
      <c r="T11" s="248"/>
      <c r="U11" s="249"/>
      <c r="V11" s="119">
        <v>1</v>
      </c>
      <c r="W11" s="235">
        <v>266</v>
      </c>
      <c r="X11" s="295">
        <v>212</v>
      </c>
      <c r="Y11" s="121">
        <v>9</v>
      </c>
      <c r="Z11" s="268">
        <v>4</v>
      </c>
      <c r="AA11" s="49">
        <f>SUMIF(AG4,"&gt;8",V11)+SUMIF(AG4,"&gt;26",V11)+SUMIF(AG4,"&gt;44",V11)+SUMIF(AG4,"&gt;62",V11)-SUMIF(AG4,"&lt;-9",V11)-SUMIF(AG4,"&lt;-27",V11)-SUMIF(AG4,"&lt;-45",V11)-SUMIF(AG4,"&lt;-63",V11)</f>
        <v>1</v>
      </c>
      <c r="AB11" s="268" t="str">
        <f aca="true" t="shared" si="2" ref="AB11:AB19">IF(AA11=4,"| | | |",IF(AA11=3,"| | |",IF(AA11=2,"| |",IF(AA11=1,"|",IF(AA11=0,"",IF(AA11=-1,"- |",AA11))))))</f>
        <v>|</v>
      </c>
      <c r="AC11" s="49">
        <f>SUMIF(AH4,"&gt;8",V11)+SUMIF(AH4,"&gt;26",V11)+SUMIF(AH4,"&gt;44",V11)+SUMIF(AH4,"&gt;62",V11)-SUMIF(AH4,"&lt;-9",V11)-SUMIF(AH4,"&lt;-27",V11)-SUMIF(AH4,"&lt;-45",V11)-SUMIF(AH4,"&lt;-63",V11)</f>
        <v>1</v>
      </c>
      <c r="AD11" s="268" t="str">
        <f aca="true" t="shared" si="3" ref="AD11:AD19">IF(AC11=4,"| | | |",IF(AC11=3,"| | |",IF(AC11=2,"| |",IF(AC11=1,"|",IF(AC11=0,"",IF(AC11=-1,"- |",AC11))))))</f>
        <v>|</v>
      </c>
      <c r="AE11" s="161"/>
      <c r="AF11" s="162"/>
      <c r="AG11" s="163"/>
      <c r="AH11" s="164"/>
      <c r="AI11" s="161"/>
      <c r="AJ11" s="165"/>
      <c r="AK11" s="166"/>
      <c r="AL11" s="167"/>
      <c r="AM11" s="165"/>
      <c r="AN11" s="59"/>
    </row>
    <row r="12" spans="2:40" ht="15.75" customHeight="1">
      <c r="B12" s="124">
        <v>2</v>
      </c>
      <c r="C12" s="236">
        <v>138</v>
      </c>
      <c r="D12" s="296">
        <v>126</v>
      </c>
      <c r="E12" s="126">
        <v>15</v>
      </c>
      <c r="F12" s="266">
        <v>3</v>
      </c>
      <c r="G12" s="50">
        <f>SUMIF(M4,"&gt;14",B11)+SUMIF(M4,"&gt;32",B11)+SUMIF(M4,"&gt;50",B11)+SUMIF(M4,"&gt;68",B11)-SUMIF(M4,"&lt;-3",B11)-SUMIF(M4,"&lt;-21",B11)-SUMIF(M4,"&lt;-39",B11)-SUMIF(M4,"&lt;-57",B11)</f>
        <v>0</v>
      </c>
      <c r="H12" s="266">
        <f t="shared" si="0"/>
      </c>
      <c r="I12" s="50">
        <f>SUMIF(N4,"&gt;14",B11)+SUMIF(N4,"&gt;32",B11)+SUMIF(N4,"&gt;50",B11)+SUMIF(N4,"&gt;68",B11)-SUMIF(N4,"&lt;-3",B11)-SUMIF(N4,"&lt;-21",B11)-SUMIF(N4,"&lt;-39",B11)-SUMIF(N4,"&lt;-57",B11)</f>
        <v>0</v>
      </c>
      <c r="J12" s="266">
        <f t="shared" si="1"/>
      </c>
      <c r="K12" s="169"/>
      <c r="L12" s="170"/>
      <c r="M12" s="171"/>
      <c r="N12" s="172"/>
      <c r="O12" s="169"/>
      <c r="P12" s="173"/>
      <c r="Q12" s="174"/>
      <c r="R12" s="175"/>
      <c r="S12" s="173"/>
      <c r="T12" s="248"/>
      <c r="U12" s="249"/>
      <c r="V12" s="124">
        <v>2</v>
      </c>
      <c r="W12" s="236">
        <v>138</v>
      </c>
      <c r="X12" s="296">
        <v>126</v>
      </c>
      <c r="Y12" s="126">
        <v>15</v>
      </c>
      <c r="Z12" s="266">
        <v>3</v>
      </c>
      <c r="AA12" s="50">
        <f>SUMIF(AG4,"&gt;14",V11)+SUMIF(AG4,"&gt;32",V11)+SUMIF(AG4,"&gt;50",V11)+SUMIF(AG4,"&gt;68",V11)-SUMIF(AG4,"&lt;-3",V11)-SUMIF(AG4,"&lt;-21",V11)-SUMIF(AG4,"&lt;-39",V11)-SUMIF(AG4,"&lt;-57",V11)</f>
        <v>0</v>
      </c>
      <c r="AB12" s="266">
        <f t="shared" si="2"/>
      </c>
      <c r="AC12" s="50">
        <f>SUMIF(AH4,"&gt;14",V11)+SUMIF(AH4,"&gt;32",V11)+SUMIF(AH4,"&gt;50",V11)+SUMIF(AH4,"&gt;68",V11)-SUMIF(AH4,"&lt;-3",V11)-SUMIF(AH4,"&lt;-21",V11)-SUMIF(AH4,"&lt;-39",V11)-SUMIF(AH4,"&lt;-57",V11)</f>
        <v>0</v>
      </c>
      <c r="AD12" s="266">
        <f t="shared" si="3"/>
      </c>
      <c r="AE12" s="169"/>
      <c r="AF12" s="170"/>
      <c r="AG12" s="171"/>
      <c r="AH12" s="172"/>
      <c r="AI12" s="169"/>
      <c r="AJ12" s="173"/>
      <c r="AK12" s="174"/>
      <c r="AL12" s="175"/>
      <c r="AM12" s="173"/>
      <c r="AN12" s="59"/>
    </row>
    <row r="13" spans="2:40" ht="15.75" customHeight="1">
      <c r="B13" s="128">
        <v>3</v>
      </c>
      <c r="C13" s="129">
        <v>240</v>
      </c>
      <c r="D13" s="298">
        <v>230</v>
      </c>
      <c r="E13" s="130">
        <v>13</v>
      </c>
      <c r="F13" s="131">
        <v>4</v>
      </c>
      <c r="G13" s="47">
        <f>SUMIF(M4,"&gt;12",B11)+SUMIF(M4,"&gt;30",B11)+SUMIF(M4,"&gt;48",B11)+SUMIF(M4,"&gt;66",B11)-SUMIF(M4,"&lt;-5",B11)-SUMIF(M4,"&lt;-23",B11)-SUMIF(M4,"&lt;-41",B11)-SUMIF(M4,"&lt;-59",B11)</f>
        <v>0</v>
      </c>
      <c r="H13" s="131">
        <f t="shared" si="0"/>
      </c>
      <c r="I13" s="47">
        <f>SUMIF(N4,"&gt;12",B11)+SUMIF(N4,"&gt;30",B11)+SUMIF(N4,"&gt;48",B11)+SUMIF(N4,"&gt;66",B11)-SUMIF(N4,"&lt;-5",B11)-SUMIF(N4,"&lt;-23",B11)-SUMIF(N4,"&lt;-41",B11)-SUMIF(N4,"&lt;-59",B11)</f>
        <v>0</v>
      </c>
      <c r="J13" s="131">
        <f t="shared" si="1"/>
      </c>
      <c r="K13" s="177"/>
      <c r="L13" s="178"/>
      <c r="M13" s="179"/>
      <c r="N13" s="180"/>
      <c r="O13" s="177"/>
      <c r="P13" s="181"/>
      <c r="Q13" s="182"/>
      <c r="R13" s="183"/>
      <c r="S13" s="181"/>
      <c r="T13" s="248"/>
      <c r="U13" s="249"/>
      <c r="V13" s="128">
        <v>3</v>
      </c>
      <c r="W13" s="129">
        <v>240</v>
      </c>
      <c r="X13" s="298">
        <v>230</v>
      </c>
      <c r="Y13" s="130">
        <v>13</v>
      </c>
      <c r="Z13" s="131">
        <v>4</v>
      </c>
      <c r="AA13" s="47">
        <f>SUMIF(AG4,"&gt;12",V11)+SUMIF(AG4,"&gt;30",V11)+SUMIF(AG4,"&gt;48",V11)+SUMIF(AG4,"&gt;66",V11)-SUMIF(AG4,"&lt;-5",V11)-SUMIF(AG4,"&lt;-23",V11)-SUMIF(AG4,"&lt;-41",V11)-SUMIF(AG4,"&lt;-59",V11)</f>
        <v>0</v>
      </c>
      <c r="AB13" s="131">
        <f t="shared" si="2"/>
      </c>
      <c r="AC13" s="47">
        <f>SUMIF(AH4,"&gt;12",V11)+SUMIF(AH4,"&gt;30",V11)+SUMIF(AH4,"&gt;48",V11)+SUMIF(AH4,"&gt;66",V11)-SUMIF(AH4,"&lt;-5",V11)-SUMIF(AH4,"&lt;-23",V11)-SUMIF(AH4,"&lt;-41",V11)-SUMIF(AH4,"&lt;-59",V11)</f>
        <v>0</v>
      </c>
      <c r="AD13" s="131">
        <f t="shared" si="3"/>
      </c>
      <c r="AE13" s="177"/>
      <c r="AF13" s="178"/>
      <c r="AG13" s="179"/>
      <c r="AH13" s="180"/>
      <c r="AI13" s="177"/>
      <c r="AJ13" s="181"/>
      <c r="AK13" s="182"/>
      <c r="AL13" s="183"/>
      <c r="AM13" s="181"/>
      <c r="AN13" s="59"/>
    </row>
    <row r="14" spans="2:40" ht="15.75" customHeight="1">
      <c r="B14" s="119">
        <v>4</v>
      </c>
      <c r="C14" s="120">
        <v>335</v>
      </c>
      <c r="D14" s="280">
        <v>315</v>
      </c>
      <c r="E14" s="121">
        <v>3</v>
      </c>
      <c r="F14" s="268">
        <v>4</v>
      </c>
      <c r="G14" s="49">
        <f>SUMIF(M4,"&gt;2",B11)+SUMIF(M4,"&gt;20",B11)+SUMIF(M4,"&gt;38",B11)+SUMIF(M4,"&gt;56",B11)-SUMIF(M4,"&lt;-15",B11)-SUMIF(M4,"&lt;-33",B11)-SUMIF(M4,"&lt;-51",B11)-SUMIF(M4,"&lt;-69",B11)</f>
        <v>1</v>
      </c>
      <c r="H14" s="268" t="str">
        <f t="shared" si="0"/>
        <v>|</v>
      </c>
      <c r="I14" s="49">
        <f>SUMIF(N4,"&gt;2",B11)+SUMIF(N4,"&gt;20",B11)+SUMIF(N4,"&gt;38",B11)+SUMIF(N4,"&gt;56",B11)-SUMIF(N4,"&lt;-15",B11)-SUMIF(N4,"&lt;-33",B11)-SUMIF(N4,"&lt;-51",B11)-SUMIF(N4,"&lt;-69",B11)</f>
        <v>1</v>
      </c>
      <c r="J14" s="268" t="str">
        <f t="shared" si="1"/>
        <v>|</v>
      </c>
      <c r="K14" s="161"/>
      <c r="L14" s="165"/>
      <c r="M14" s="163"/>
      <c r="N14" s="164"/>
      <c r="O14" s="161"/>
      <c r="P14" s="165"/>
      <c r="Q14" s="166"/>
      <c r="R14" s="167"/>
      <c r="S14" s="165"/>
      <c r="T14" s="248"/>
      <c r="U14" s="249"/>
      <c r="V14" s="119">
        <v>4</v>
      </c>
      <c r="W14" s="120">
        <v>335</v>
      </c>
      <c r="X14" s="280">
        <v>315</v>
      </c>
      <c r="Y14" s="121">
        <v>3</v>
      </c>
      <c r="Z14" s="268">
        <v>4</v>
      </c>
      <c r="AA14" s="49">
        <f>SUMIF(AG4,"&gt;2",V11)+SUMIF(AG4,"&gt;20",V11)+SUMIF(AG4,"&gt;38",V11)+SUMIF(AG4,"&gt;56",V11)-SUMIF(AG4,"&lt;-15",V11)-SUMIF(AG4,"&lt;-33",V11)-SUMIF(AG4,"&lt;-51",V11)-SUMIF(AG4,"&lt;-69",V11)</f>
        <v>1</v>
      </c>
      <c r="AB14" s="268" t="str">
        <f t="shared" si="2"/>
        <v>|</v>
      </c>
      <c r="AC14" s="49">
        <f>SUMIF(AH4,"&gt;2",V11)+SUMIF(AH4,"&gt;20",V11)+SUMIF(AH4,"&gt;38",V11)+SUMIF(AH4,"&gt;56",V11)-SUMIF(AH4,"&lt;-15",V11)-SUMIF(AH4,"&lt;-33",V11)-SUMIF(AH4,"&lt;-51",V11)-SUMIF(AH4,"&lt;-69",V11)</f>
        <v>1</v>
      </c>
      <c r="AD14" s="268" t="str">
        <f t="shared" si="3"/>
        <v>|</v>
      </c>
      <c r="AE14" s="161"/>
      <c r="AF14" s="165"/>
      <c r="AG14" s="163"/>
      <c r="AH14" s="164"/>
      <c r="AI14" s="161"/>
      <c r="AJ14" s="165"/>
      <c r="AK14" s="166"/>
      <c r="AL14" s="167"/>
      <c r="AM14" s="165"/>
      <c r="AN14" s="59"/>
    </row>
    <row r="15" spans="2:40" ht="15.75" customHeight="1">
      <c r="B15" s="124">
        <v>5</v>
      </c>
      <c r="C15" s="125">
        <v>290</v>
      </c>
      <c r="D15" s="281">
        <v>256</v>
      </c>
      <c r="E15" s="126">
        <v>7</v>
      </c>
      <c r="F15" s="266">
        <v>4</v>
      </c>
      <c r="G15" s="50">
        <f>SUMIF(M4,"&gt;6",B11)+SUMIF(M4,"&gt;24",B11)+SUMIF(M4,"&gt;42",B11)+SUMIF(M4,"&gt;60",B11)-SUMIF(M4,"&lt;-11",B11)-SUMIF(M4,"&lt;-29",B11)-SUMIF(M4,"&lt;-47",B11)-SUMIF(M4,"&lt;-65",B11)</f>
        <v>1</v>
      </c>
      <c r="H15" s="266" t="str">
        <f t="shared" si="0"/>
        <v>|</v>
      </c>
      <c r="I15" s="50">
        <f>SUMIF(N4,"&gt;6",B11)+SUMIF(N4,"&gt;24",B11)+SUMIF(N4,"&gt;42",B11)+SUMIF(N4,"&gt;60",B11)-SUMIF(N4,"&lt;-11",B11)-SUMIF(N4,"&lt;-29",B11)-SUMIF(N4,"&lt;-47",B11)-SUMIF(N4,"&lt;-65",B11)</f>
        <v>1</v>
      </c>
      <c r="J15" s="266" t="str">
        <f t="shared" si="1"/>
        <v>|</v>
      </c>
      <c r="K15" s="169"/>
      <c r="L15" s="173"/>
      <c r="M15" s="171"/>
      <c r="N15" s="172"/>
      <c r="O15" s="169"/>
      <c r="P15" s="173"/>
      <c r="Q15" s="174"/>
      <c r="R15" s="175"/>
      <c r="S15" s="173"/>
      <c r="T15" s="248"/>
      <c r="U15" s="249"/>
      <c r="V15" s="124">
        <v>5</v>
      </c>
      <c r="W15" s="125">
        <v>290</v>
      </c>
      <c r="X15" s="281">
        <v>256</v>
      </c>
      <c r="Y15" s="126">
        <v>7</v>
      </c>
      <c r="Z15" s="266">
        <v>4</v>
      </c>
      <c r="AA15" s="50">
        <f>SUMIF(AG4,"&gt;6",V11)+SUMIF(AG4,"&gt;24",V11)+SUMIF(AG4,"&gt;42",V11)+SUMIF(AG4,"&gt;60",V11)-SUMIF(AG4,"&lt;-11",V11)-SUMIF(AG4,"&lt;-29",V11)-SUMIF(AG4,"&lt;-47",V11)-SUMIF(AG4,"&lt;-65",V11)</f>
        <v>1</v>
      </c>
      <c r="AB15" s="266" t="str">
        <f t="shared" si="2"/>
        <v>|</v>
      </c>
      <c r="AC15" s="50">
        <f>SUMIF(AH4,"&gt;6",V11)+SUMIF(AH4,"&gt;24",V11)+SUMIF(AH4,"&gt;42",V11)+SUMIF(AH4,"&gt;60",V11)-SUMIF(AH4,"&lt;-11",V11)-SUMIF(AH4,"&lt;-29",V11)-SUMIF(AH4,"&lt;-47",V11)-SUMIF(AH4,"&lt;-65",V11)</f>
        <v>1</v>
      </c>
      <c r="AD15" s="266" t="str">
        <f t="shared" si="3"/>
        <v>|</v>
      </c>
      <c r="AE15" s="169"/>
      <c r="AF15" s="173"/>
      <c r="AG15" s="171"/>
      <c r="AH15" s="172"/>
      <c r="AI15" s="169"/>
      <c r="AJ15" s="173"/>
      <c r="AK15" s="174"/>
      <c r="AL15" s="175"/>
      <c r="AM15" s="173"/>
      <c r="AN15" s="59"/>
    </row>
    <row r="16" spans="2:40" ht="15.75" customHeight="1">
      <c r="B16" s="128">
        <v>6</v>
      </c>
      <c r="C16" s="129">
        <v>175</v>
      </c>
      <c r="D16" s="282">
        <v>165</v>
      </c>
      <c r="E16" s="130">
        <v>11</v>
      </c>
      <c r="F16" s="131">
        <v>3</v>
      </c>
      <c r="G16" s="47">
        <f>SUMIF(M4,"&gt;10",B11)+SUMIF(M4,"&gt;28",B11)+SUMIF(M4,"&gt;46",B11)+SUMIF(M4,"&gt;64",B11)-SUMIF(M4,"&lt;-7",B11)-SUMIF(M4,"&lt;-25",B11)-SUMIF(M4,"&lt;-43",B11)-SUMIF(M4,"&lt;-61",B11)</f>
        <v>1</v>
      </c>
      <c r="H16" s="131" t="str">
        <f t="shared" si="0"/>
        <v>|</v>
      </c>
      <c r="I16" s="47">
        <f>SUMIF(N4,"&gt;10",B11)+SUMIF(N4,"&gt;28",B11)+SUMIF(N4,"&gt;46",B11)+SUMIF(N4,"&gt;64",B11)-SUMIF(N4,"&lt;-7",B11)-SUMIF(N4,"&lt;-25",B11)-SUMIF(N4,"&lt;-43",B11)-SUMIF(N4,"&lt;-61",B11)</f>
        <v>1</v>
      </c>
      <c r="J16" s="131" t="str">
        <f t="shared" si="1"/>
        <v>|</v>
      </c>
      <c r="K16" s="177"/>
      <c r="L16" s="181"/>
      <c r="M16" s="179"/>
      <c r="N16" s="180"/>
      <c r="O16" s="177"/>
      <c r="P16" s="181"/>
      <c r="Q16" s="182"/>
      <c r="R16" s="183"/>
      <c r="S16" s="181"/>
      <c r="T16" s="248"/>
      <c r="U16" s="249"/>
      <c r="V16" s="128">
        <v>6</v>
      </c>
      <c r="W16" s="129">
        <v>175</v>
      </c>
      <c r="X16" s="282">
        <v>165</v>
      </c>
      <c r="Y16" s="130">
        <v>11</v>
      </c>
      <c r="Z16" s="131">
        <v>3</v>
      </c>
      <c r="AA16" s="47">
        <f>SUMIF(AG4,"&gt;10",V11)+SUMIF(AG4,"&gt;28",V11)+SUMIF(AG4,"&gt;46",V11)+SUMIF(AG4,"&gt;64",V11)-SUMIF(AG4,"&lt;-7",V11)-SUMIF(AG4,"&lt;-25",V11)-SUMIF(AG4,"&lt;-43",V11)-SUMIF(AG4,"&lt;-61",V11)</f>
        <v>1</v>
      </c>
      <c r="AB16" s="131" t="str">
        <f t="shared" si="2"/>
        <v>|</v>
      </c>
      <c r="AC16" s="47">
        <f>SUMIF(AH4,"&gt;10",V11)+SUMIF(AH4,"&gt;28",V11)+SUMIF(AH4,"&gt;46",V11)+SUMIF(AH4,"&gt;64",V11)-SUMIF(AH4,"&lt;-7",V11)-SUMIF(AH4,"&lt;-25",V11)-SUMIF(AH4,"&lt;-43",V11)-SUMIF(AH4,"&lt;-61",V11)</f>
        <v>1</v>
      </c>
      <c r="AD16" s="131" t="str">
        <f t="shared" si="3"/>
        <v>|</v>
      </c>
      <c r="AE16" s="177"/>
      <c r="AF16" s="181"/>
      <c r="AG16" s="179"/>
      <c r="AH16" s="180"/>
      <c r="AI16" s="177"/>
      <c r="AJ16" s="181"/>
      <c r="AK16" s="182"/>
      <c r="AL16" s="183"/>
      <c r="AM16" s="181"/>
      <c r="AN16" s="59"/>
    </row>
    <row r="17" spans="2:40" ht="15.75" customHeight="1">
      <c r="B17" s="119">
        <v>7</v>
      </c>
      <c r="C17" s="235">
        <v>465</v>
      </c>
      <c r="D17" s="295">
        <v>400</v>
      </c>
      <c r="E17" s="121">
        <v>1</v>
      </c>
      <c r="F17" s="268">
        <v>5</v>
      </c>
      <c r="G17" s="49">
        <f>SUMIF(M4,"&gt;0",B11)+SUMIF(M4,"&gt;18",B11)+SUMIF(M4,"&gt;36",B11)+SUMIF(M4,"&gt;54",B11)-SUMIF(M4,"&lt;-17",B11)-SUMIF(M4,"&lt;-35",B11)-SUMIF(M4,"&lt;-53",B11)-SUMIF(M4,"&lt;-71",B11)</f>
        <v>1</v>
      </c>
      <c r="H17" s="268" t="str">
        <f t="shared" si="0"/>
        <v>|</v>
      </c>
      <c r="I17" s="49">
        <f>SUMIF(N4,"&gt;0",B11)+SUMIF(N4,"&gt;18",B11)+SUMIF(N4,"&gt;36",B11)+SUMIF(N4,"&gt;54",B11)-SUMIF(N4,"&lt;-17",B11)-SUMIF(N4,"&lt;-35",B11)-SUMIF(N4,"&lt;-53",B11)-SUMIF(N4,"&lt;-71",B11)</f>
        <v>1</v>
      </c>
      <c r="J17" s="268" t="str">
        <f t="shared" si="1"/>
        <v>|</v>
      </c>
      <c r="K17" s="161"/>
      <c r="L17" s="165"/>
      <c r="M17" s="163"/>
      <c r="N17" s="164"/>
      <c r="O17" s="161"/>
      <c r="P17" s="165"/>
      <c r="Q17" s="166"/>
      <c r="R17" s="167"/>
      <c r="S17" s="165"/>
      <c r="T17" s="248"/>
      <c r="U17" s="249"/>
      <c r="V17" s="119">
        <v>7</v>
      </c>
      <c r="W17" s="235">
        <v>465</v>
      </c>
      <c r="X17" s="295">
        <v>400</v>
      </c>
      <c r="Y17" s="121">
        <v>1</v>
      </c>
      <c r="Z17" s="268">
        <v>5</v>
      </c>
      <c r="AA17" s="49">
        <f>SUMIF(AG4,"&gt;0",V11)+SUMIF(AG4,"&gt;18",V11)+SUMIF(AG4,"&gt;36",V11)+SUMIF(AG4,"&gt;54",V11)-SUMIF(AG4,"&lt;-17",V11)-SUMIF(AG4,"&lt;-35",V11)-SUMIF(AG4,"&lt;-53",V11)-SUMIF(AG4,"&lt;-71",V11)</f>
        <v>1</v>
      </c>
      <c r="AB17" s="268" t="str">
        <f t="shared" si="2"/>
        <v>|</v>
      </c>
      <c r="AC17" s="49">
        <f>SUMIF(AH4,"&gt;0",V11)+SUMIF(AH4,"&gt;18",V11)+SUMIF(AH4,"&gt;36",V11)+SUMIF(AH4,"&gt;54",V11)-SUMIF(AH4,"&lt;-17",V11)-SUMIF(AH4,"&lt;-35",V11)-SUMIF(AH4,"&lt;-53",V11)-SUMIF(AH4,"&lt;-71",V11)</f>
        <v>1</v>
      </c>
      <c r="AD17" s="268" t="str">
        <f t="shared" si="3"/>
        <v>|</v>
      </c>
      <c r="AE17" s="161"/>
      <c r="AF17" s="165"/>
      <c r="AG17" s="163"/>
      <c r="AH17" s="164"/>
      <c r="AI17" s="161"/>
      <c r="AJ17" s="165"/>
      <c r="AK17" s="166"/>
      <c r="AL17" s="167"/>
      <c r="AM17" s="165"/>
      <c r="AN17" s="59"/>
    </row>
    <row r="18" spans="2:40" ht="15.75" customHeight="1">
      <c r="B18" s="124">
        <v>8</v>
      </c>
      <c r="C18" s="236">
        <v>304</v>
      </c>
      <c r="D18" s="296">
        <v>215</v>
      </c>
      <c r="E18" s="126">
        <v>17</v>
      </c>
      <c r="F18" s="266">
        <v>4</v>
      </c>
      <c r="G18" s="50">
        <f>SUMIF(M4,"&gt;16",B11)+SUMIF(M4,"&gt;34",B11)+SUMIF(M4,"&gt;52",B11)+SUMIF(M4,"&gt;70",B11)-SUMIF(M4,"&lt;-1",B11)-SUMIF(M4,"&lt;-19",B11)-SUMIF(M4,"&lt;-37",B11)-SUMIF(M4,"&lt;-55",B11)</f>
        <v>0</v>
      </c>
      <c r="H18" s="266">
        <f t="shared" si="0"/>
      </c>
      <c r="I18" s="50">
        <f>SUMIF(N4,"&gt;16",B11)+SUMIF(N4,"&gt;34",B11)+SUMIF(N4,"&gt;52",B11)+SUMIF(N4,"&gt;70",B11)-SUMIF(N4,"&lt;-1",B11)-SUMIF(N4,"&lt;-19",B11)-SUMIF(N4,"&lt;-37",B11)-SUMIF(N4,"&lt;-55",B11)</f>
        <v>0</v>
      </c>
      <c r="J18" s="266">
        <f t="shared" si="1"/>
      </c>
      <c r="K18" s="169"/>
      <c r="L18" s="173"/>
      <c r="M18" s="171"/>
      <c r="N18" s="172"/>
      <c r="O18" s="169"/>
      <c r="P18" s="173"/>
      <c r="Q18" s="174"/>
      <c r="R18" s="175"/>
      <c r="S18" s="173"/>
      <c r="T18" s="248"/>
      <c r="U18" s="249"/>
      <c r="V18" s="124">
        <v>8</v>
      </c>
      <c r="W18" s="236">
        <v>304</v>
      </c>
      <c r="X18" s="296">
        <v>215</v>
      </c>
      <c r="Y18" s="126">
        <v>17</v>
      </c>
      <c r="Z18" s="266">
        <v>4</v>
      </c>
      <c r="AA18" s="50">
        <f>SUMIF(AG4,"&gt;16",V11)+SUMIF(AG4,"&gt;34",V11)+SUMIF(AG4,"&gt;52",V11)+SUMIF(AG4,"&gt;70",V11)-SUMIF(AG4,"&lt;-1",V11)-SUMIF(AG4,"&lt;-19",V11)-SUMIF(AG4,"&lt;-37",V11)-SUMIF(AG4,"&lt;-55",V11)</f>
        <v>0</v>
      </c>
      <c r="AB18" s="266">
        <f t="shared" si="2"/>
      </c>
      <c r="AC18" s="50">
        <f>SUMIF(AH4,"&gt;16",V11)+SUMIF(AH4,"&gt;34",V11)+SUMIF(AH4,"&gt;52",V11)+SUMIF(AH4,"&gt;70",V11)-SUMIF(AH4,"&lt;-1",V11)-SUMIF(AH4,"&lt;-19",V11)-SUMIF(AH4,"&lt;-37",V11)-SUMIF(AH4,"&lt;-55",V11)</f>
        <v>0</v>
      </c>
      <c r="AD18" s="266">
        <f t="shared" si="3"/>
      </c>
      <c r="AE18" s="169"/>
      <c r="AF18" s="173"/>
      <c r="AG18" s="171"/>
      <c r="AH18" s="172"/>
      <c r="AI18" s="169"/>
      <c r="AJ18" s="173"/>
      <c r="AK18" s="174"/>
      <c r="AL18" s="175"/>
      <c r="AM18" s="173"/>
      <c r="AN18" s="59"/>
    </row>
    <row r="19" spans="2:40" ht="15.75" customHeight="1">
      <c r="B19" s="133">
        <v>9</v>
      </c>
      <c r="C19" s="237">
        <v>278</v>
      </c>
      <c r="D19" s="299">
        <v>269</v>
      </c>
      <c r="E19" s="130">
        <v>5</v>
      </c>
      <c r="F19" s="131">
        <v>4</v>
      </c>
      <c r="G19" s="47">
        <f>SUMIF(M4,"&gt;4",B11)+SUMIF(M4,"&gt;22",B11)+SUMIF(M4,"&gt;40",B11)+SUMIF(M4,"&gt;58",B11)-SUMIF(M4,"&lt;-13",B11)-SUMIF(M4,"&lt;-31",B11)-SUMIF(M4,"&lt;-49",B11)-SUMIF(M4,"&lt;-67",B11)</f>
        <v>1</v>
      </c>
      <c r="H19" s="131" t="str">
        <f t="shared" si="0"/>
        <v>|</v>
      </c>
      <c r="I19" s="47">
        <f>SUMIF(N4,"&gt;4",B11)+SUMIF(N4,"&gt;22",B11)+SUMIF(N4,"&gt;40",B11)+SUMIF(N4,"&gt;58",B11)-SUMIF(N4,"&lt;-13",B11)-SUMIF(N4,"&lt;-31",B11)-SUMIF(N4,"&lt;-49",B11)-SUMIF(N4,"&lt;-67",B11)</f>
        <v>1</v>
      </c>
      <c r="J19" s="131" t="str">
        <f t="shared" si="1"/>
        <v>|</v>
      </c>
      <c r="K19" s="177"/>
      <c r="L19" s="181"/>
      <c r="M19" s="179"/>
      <c r="N19" s="180"/>
      <c r="O19" s="185"/>
      <c r="P19" s="186"/>
      <c r="Q19" s="187"/>
      <c r="R19" s="188"/>
      <c r="S19" s="186"/>
      <c r="T19" s="248"/>
      <c r="U19" s="249"/>
      <c r="V19" s="133">
        <v>9</v>
      </c>
      <c r="W19" s="237">
        <v>278</v>
      </c>
      <c r="X19" s="299">
        <v>269</v>
      </c>
      <c r="Y19" s="130">
        <v>5</v>
      </c>
      <c r="Z19" s="131">
        <v>4</v>
      </c>
      <c r="AA19" s="47">
        <f>SUMIF(AG4,"&gt;4",V11)+SUMIF(AG4,"&gt;22",V11)+SUMIF(AG4,"&gt;40",V11)+SUMIF(AG4,"&gt;58",V11)-SUMIF(AG4,"&lt;-13",V11)-SUMIF(AG4,"&lt;-31",V11)-SUMIF(AG4,"&lt;-49",V11)-SUMIF(AG4,"&lt;-67",V11)</f>
        <v>1</v>
      </c>
      <c r="AB19" s="131" t="str">
        <f t="shared" si="2"/>
        <v>|</v>
      </c>
      <c r="AC19" s="47">
        <f>SUMIF(AH4,"&gt;4",V11)+SUMIF(AH4,"&gt;22",V11)+SUMIF(AH4,"&gt;40",V11)+SUMIF(AH4,"&gt;58",V11)-SUMIF(AH4,"&lt;-13",V11)-SUMIF(AH4,"&lt;-31",V11)-SUMIF(AH4,"&lt;-49",V11)-SUMIF(AH4,"&lt;-67",V11)</f>
        <v>1</v>
      </c>
      <c r="AD19" s="131" t="str">
        <f t="shared" si="3"/>
        <v>|</v>
      </c>
      <c r="AE19" s="177"/>
      <c r="AF19" s="181"/>
      <c r="AG19" s="179"/>
      <c r="AH19" s="180"/>
      <c r="AI19" s="185"/>
      <c r="AJ19" s="186"/>
      <c r="AK19" s="187"/>
      <c r="AL19" s="188"/>
      <c r="AM19" s="186"/>
      <c r="AN19" s="59"/>
    </row>
    <row r="20" spans="2:40" ht="15.75" customHeight="1">
      <c r="B20" s="135" t="s">
        <v>4</v>
      </c>
      <c r="C20" s="238">
        <f>SUM(C11:C19)</f>
        <v>2491</v>
      </c>
      <c r="D20" s="300">
        <f>SUM(D11:D19)</f>
        <v>2188</v>
      </c>
      <c r="E20" s="137" t="s">
        <v>4</v>
      </c>
      <c r="F20" s="138">
        <f>SUM(F11:F19)</f>
        <v>35</v>
      </c>
      <c r="G20" s="48">
        <f>SUM(G11:G19)</f>
        <v>6</v>
      </c>
      <c r="H20" s="48">
        <f>G20</f>
        <v>6</v>
      </c>
      <c r="I20" s="138">
        <f>SUM(I11:I19)</f>
        <v>6</v>
      </c>
      <c r="J20" s="190">
        <f>I20</f>
        <v>6</v>
      </c>
      <c r="K20" s="191"/>
      <c r="L20" s="192"/>
      <c r="M20" s="193"/>
      <c r="N20" s="194"/>
      <c r="O20" s="195"/>
      <c r="P20" s="192"/>
      <c r="Q20" s="196"/>
      <c r="R20" s="195"/>
      <c r="S20" s="192"/>
      <c r="T20" s="248"/>
      <c r="U20" s="249"/>
      <c r="V20" s="135" t="s">
        <v>4</v>
      </c>
      <c r="W20" s="238">
        <f>SUM(W11:W19)</f>
        <v>2491</v>
      </c>
      <c r="X20" s="300">
        <f>SUM(X11:X19)</f>
        <v>2188</v>
      </c>
      <c r="Y20" s="137" t="s">
        <v>4</v>
      </c>
      <c r="Z20" s="138">
        <f>SUM(Z11:Z19)</f>
        <v>35</v>
      </c>
      <c r="AA20" s="48">
        <f>SUM(AA11:AA19)</f>
        <v>6</v>
      </c>
      <c r="AB20" s="48">
        <f>AA20</f>
        <v>6</v>
      </c>
      <c r="AC20" s="138">
        <f>SUM(AC11:AC19)</f>
        <v>6</v>
      </c>
      <c r="AD20" s="190">
        <f>AC20</f>
        <v>6</v>
      </c>
      <c r="AE20" s="191"/>
      <c r="AF20" s="192"/>
      <c r="AG20" s="193"/>
      <c r="AH20" s="194"/>
      <c r="AI20" s="195"/>
      <c r="AJ20" s="192"/>
      <c r="AK20" s="196"/>
      <c r="AL20" s="195"/>
      <c r="AM20" s="192"/>
      <c r="AN20" s="59"/>
    </row>
    <row r="21" spans="1:40" ht="11.25" customHeight="1">
      <c r="A21" s="108"/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222"/>
      <c r="U21" s="222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108"/>
    </row>
    <row r="22" spans="1:40" ht="11.25" customHeight="1">
      <c r="A22" s="108"/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222"/>
      <c r="U22" s="222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108"/>
    </row>
    <row r="23" spans="2:40" ht="15.75" customHeight="1">
      <c r="B23" s="360" t="s">
        <v>0</v>
      </c>
      <c r="C23" s="464" t="s">
        <v>13</v>
      </c>
      <c r="D23" s="364" t="s">
        <v>14</v>
      </c>
      <c r="E23" s="467" t="s">
        <v>39</v>
      </c>
      <c r="F23" s="469" t="s">
        <v>1</v>
      </c>
      <c r="G23" s="457" t="s">
        <v>8</v>
      </c>
      <c r="H23" s="457" t="s">
        <v>8</v>
      </c>
      <c r="I23" s="459" t="s">
        <v>8</v>
      </c>
      <c r="J23" s="461" t="s">
        <v>8</v>
      </c>
      <c r="K23" s="349" t="s">
        <v>5</v>
      </c>
      <c r="L23" s="350"/>
      <c r="M23" s="349" t="s">
        <v>6</v>
      </c>
      <c r="N23" s="350"/>
      <c r="O23" s="349" t="s">
        <v>7</v>
      </c>
      <c r="P23" s="350"/>
      <c r="Q23" s="349" t="s">
        <v>3</v>
      </c>
      <c r="R23" s="351"/>
      <c r="S23" s="350"/>
      <c r="T23" s="248"/>
      <c r="U23" s="249"/>
      <c r="V23" s="360" t="s">
        <v>0</v>
      </c>
      <c r="W23" s="464" t="s">
        <v>13</v>
      </c>
      <c r="X23" s="364" t="s">
        <v>14</v>
      </c>
      <c r="Y23" s="467" t="s">
        <v>39</v>
      </c>
      <c r="Z23" s="469" t="s">
        <v>1</v>
      </c>
      <c r="AA23" s="457" t="s">
        <v>8</v>
      </c>
      <c r="AB23" s="457" t="s">
        <v>8</v>
      </c>
      <c r="AC23" s="459" t="s">
        <v>8</v>
      </c>
      <c r="AD23" s="461" t="s">
        <v>8</v>
      </c>
      <c r="AE23" s="349" t="s">
        <v>5</v>
      </c>
      <c r="AF23" s="350"/>
      <c r="AG23" s="349" t="s">
        <v>6</v>
      </c>
      <c r="AH23" s="350"/>
      <c r="AI23" s="349" t="s">
        <v>7</v>
      </c>
      <c r="AJ23" s="350"/>
      <c r="AK23" s="349" t="s">
        <v>3</v>
      </c>
      <c r="AL23" s="351"/>
      <c r="AM23" s="350"/>
      <c r="AN23" s="59"/>
    </row>
    <row r="24" spans="2:40" ht="15.75" customHeight="1">
      <c r="B24" s="463"/>
      <c r="C24" s="465"/>
      <c r="D24" s="466"/>
      <c r="E24" s="468"/>
      <c r="F24" s="470"/>
      <c r="G24" s="458"/>
      <c r="H24" s="458"/>
      <c r="I24" s="460"/>
      <c r="J24" s="462"/>
      <c r="K24" s="198" t="s">
        <v>23</v>
      </c>
      <c r="L24" s="199" t="s">
        <v>2</v>
      </c>
      <c r="M24" s="200" t="s">
        <v>23</v>
      </c>
      <c r="N24" s="201" t="s">
        <v>2</v>
      </c>
      <c r="O24" s="202" t="s">
        <v>23</v>
      </c>
      <c r="P24" s="199" t="s">
        <v>2</v>
      </c>
      <c r="Q24" s="202" t="s">
        <v>8</v>
      </c>
      <c r="R24" s="198" t="s">
        <v>23</v>
      </c>
      <c r="S24" s="199" t="s">
        <v>2</v>
      </c>
      <c r="T24" s="248"/>
      <c r="U24" s="249"/>
      <c r="V24" s="463"/>
      <c r="W24" s="465"/>
      <c r="X24" s="466"/>
      <c r="Y24" s="468"/>
      <c r="Z24" s="470"/>
      <c r="AA24" s="458"/>
      <c r="AB24" s="458"/>
      <c r="AC24" s="460"/>
      <c r="AD24" s="462"/>
      <c r="AE24" s="198" t="s">
        <v>23</v>
      </c>
      <c r="AF24" s="199" t="s">
        <v>2</v>
      </c>
      <c r="AG24" s="200" t="s">
        <v>23</v>
      </c>
      <c r="AH24" s="201" t="s">
        <v>2</v>
      </c>
      <c r="AI24" s="202" t="s">
        <v>23</v>
      </c>
      <c r="AJ24" s="199" t="s">
        <v>2</v>
      </c>
      <c r="AK24" s="202" t="s">
        <v>8</v>
      </c>
      <c r="AL24" s="198" t="s">
        <v>23</v>
      </c>
      <c r="AM24" s="199" t="s">
        <v>2</v>
      </c>
      <c r="AN24" s="59"/>
    </row>
    <row r="25" spans="2:40" ht="15.75" customHeight="1">
      <c r="B25" s="119">
        <v>10</v>
      </c>
      <c r="C25" s="235">
        <v>111</v>
      </c>
      <c r="D25" s="295">
        <v>103</v>
      </c>
      <c r="E25" s="121">
        <v>14</v>
      </c>
      <c r="F25" s="268">
        <v>3</v>
      </c>
      <c r="G25" s="49">
        <f>SUMIF(M4,"&gt;13",B11)+SUMIF(M4,"&gt;31",B11)+SUMIF(M4,"&gt;49",B11)+SUMIF(M4,"&gt;67",B11)-SUMIF(M4,"&lt;-4",B11)-SUMIF(M4,"&lt;-22",B11)-SUMIF(M4,"&lt;-40",B11)-SUMIF(M4,"&lt;-58",B11)</f>
        <v>0</v>
      </c>
      <c r="H25" s="268">
        <f aca="true" t="shared" si="4" ref="H25:H33">IF(G25=4,"| | | |",IF(G25=3,"| | |",IF(G25=2,"| |",IF(G25=1,"|",IF(G25=0,"",IF(G25=-1,"- |",G25))))))</f>
      </c>
      <c r="I25" s="49">
        <f>SUMIF(N4,"&gt;13",B11)+SUMIF(N4,"&gt;31",B11)+SUMIF(N4,"&gt;49",B11)+SUMIF(N4,"&gt;67",B11)-SUMIF(N4,"&lt;-4",B11)-SUMIF(N4,"&lt;-22",B11)-SUMIF(N4,"&lt;-40",B11)-SUMIF(N4,"&lt;-58",B11)</f>
        <v>0</v>
      </c>
      <c r="J25" s="268">
        <f aca="true" t="shared" si="5" ref="J25:J33">IF(I25=4,"| | | |",IF(I25=3,"| | |",IF(I25=2,"| |",IF(I25=1,"|",IF(I25=0,"",IF(I25=-1,"- |",I25))))))</f>
      </c>
      <c r="K25" s="161"/>
      <c r="L25" s="162"/>
      <c r="M25" s="163"/>
      <c r="N25" s="164"/>
      <c r="O25" s="161"/>
      <c r="P25" s="165"/>
      <c r="Q25" s="166"/>
      <c r="R25" s="167"/>
      <c r="S25" s="165"/>
      <c r="T25" s="248"/>
      <c r="U25" s="249"/>
      <c r="V25" s="119">
        <v>10</v>
      </c>
      <c r="W25" s="235">
        <v>111</v>
      </c>
      <c r="X25" s="295">
        <v>103</v>
      </c>
      <c r="Y25" s="121">
        <v>14</v>
      </c>
      <c r="Z25" s="268">
        <v>3</v>
      </c>
      <c r="AA25" s="49">
        <f>SUMIF(AG4,"&gt;13",V11)+SUMIF(AG4,"&gt;31",V11)+SUMIF(AG4,"&gt;49",V11)+SUMIF(AG4,"&gt;67",V11)-SUMIF(AG4,"&lt;-4",V11)-SUMIF(AG4,"&lt;-22",V11)-SUMIF(AG4,"&lt;-40",V11)-SUMIF(AG4,"&lt;-58",V11)</f>
        <v>0</v>
      </c>
      <c r="AB25" s="268">
        <f aca="true" t="shared" si="6" ref="AB25:AB33">IF(AA25=4,"| | | |",IF(AA25=3,"| | |",IF(AA25=2,"| |",IF(AA25=1,"|",IF(AA25=0,"",IF(AA25=-1,"- |",AA25))))))</f>
      </c>
      <c r="AC25" s="49">
        <f>SUMIF(AH4,"&gt;13",V11)+SUMIF(AH4,"&gt;31",V11)+SUMIF(AH4,"&gt;49",V11)+SUMIF(AH4,"&gt;67",V11)-SUMIF(AH4,"&lt;-4",V11)-SUMIF(AH4,"&lt;-22",V11)-SUMIF(AH4,"&lt;-40",V11)-SUMIF(AH4,"&lt;-58",V11)</f>
        <v>0</v>
      </c>
      <c r="AD25" s="268">
        <f aca="true" t="shared" si="7" ref="AD25:AD33">IF(AC25=4,"| | | |",IF(AC25=3,"| | |",IF(AC25=2,"| |",IF(AC25=1,"|",IF(AC25=0,"",IF(AC25=-1,"- |",AC25))))))</f>
      </c>
      <c r="AE25" s="161"/>
      <c r="AF25" s="162"/>
      <c r="AG25" s="163"/>
      <c r="AH25" s="164"/>
      <c r="AI25" s="161"/>
      <c r="AJ25" s="165"/>
      <c r="AK25" s="166"/>
      <c r="AL25" s="167"/>
      <c r="AM25" s="165"/>
      <c r="AN25" s="59"/>
    </row>
    <row r="26" spans="2:40" ht="15.75" customHeight="1">
      <c r="B26" s="124">
        <v>11</v>
      </c>
      <c r="C26" s="236">
        <v>117</v>
      </c>
      <c r="D26" s="296">
        <v>100</v>
      </c>
      <c r="E26" s="126">
        <v>16</v>
      </c>
      <c r="F26" s="266">
        <v>3</v>
      </c>
      <c r="G26" s="50">
        <f>SUMIF(M4,"&gt;15",B11)+SUMIF(M4,"&gt;33",B11)+SUMIF(M4,"&gt;51",B11)+SUMIF(M4,"&gt;69",B11)-SUMIF(M4,"&lt;-2",B11)-SUMIF(M4,"&lt;-20",B11)-SUMIF(M4,"&lt;-38",B11)-SUMIF(M4,"&lt;-56",B11)</f>
        <v>0</v>
      </c>
      <c r="H26" s="266">
        <f t="shared" si="4"/>
      </c>
      <c r="I26" s="50">
        <f>SUMIF(N4,"&gt;15",B11)+SUMIF(N4,"&gt;33",B11)+SUMIF(N4,"&gt;51",B11)+SUMIF(N4,"&gt;69",B11)-SUMIF(N4,"&lt;-2",B11)-SUMIF(N4,"&lt;-20",B11)-SUMIF(N4,"&lt;-38",B11)-SUMIF(N4,"&lt;-56",B11)</f>
        <v>0</v>
      </c>
      <c r="J26" s="266">
        <f t="shared" si="5"/>
      </c>
      <c r="K26" s="169"/>
      <c r="L26" s="170"/>
      <c r="M26" s="171"/>
      <c r="N26" s="172"/>
      <c r="O26" s="169"/>
      <c r="P26" s="173"/>
      <c r="Q26" s="174"/>
      <c r="R26" s="175"/>
      <c r="S26" s="173"/>
      <c r="T26" s="248"/>
      <c r="U26" s="249"/>
      <c r="V26" s="124">
        <v>11</v>
      </c>
      <c r="W26" s="236">
        <v>117</v>
      </c>
      <c r="X26" s="296">
        <v>100</v>
      </c>
      <c r="Y26" s="126">
        <v>16</v>
      </c>
      <c r="Z26" s="266">
        <v>3</v>
      </c>
      <c r="AA26" s="50">
        <f>SUMIF(AG4,"&gt;15",V11)+SUMIF(AG4,"&gt;33",V11)+SUMIF(AG4,"&gt;51",V11)+SUMIF(AG4,"&gt;69",V11)-SUMIF(AG4,"&lt;-2",V11)-SUMIF(AG4,"&lt;-20",V11)-SUMIF(AG4,"&lt;-38",V11)-SUMIF(AG4,"&lt;-56",V11)</f>
        <v>0</v>
      </c>
      <c r="AB26" s="266">
        <f t="shared" si="6"/>
      </c>
      <c r="AC26" s="50">
        <f>SUMIF(AH4,"&gt;15",V11)+SUMIF(AH4,"&gt;33",V11)+SUMIF(AH4,"&gt;51",V11)+SUMIF(AH4,"&gt;69",V11)-SUMIF(AH4,"&lt;-2",V11)-SUMIF(AH4,"&lt;-20",V11)-SUMIF(AH4,"&lt;-38",V11)-SUMIF(AH4,"&lt;-56",V11)</f>
        <v>0</v>
      </c>
      <c r="AD26" s="266">
        <f t="shared" si="7"/>
      </c>
      <c r="AE26" s="169"/>
      <c r="AF26" s="170"/>
      <c r="AG26" s="171"/>
      <c r="AH26" s="172"/>
      <c r="AI26" s="169"/>
      <c r="AJ26" s="173"/>
      <c r="AK26" s="174"/>
      <c r="AL26" s="175"/>
      <c r="AM26" s="173"/>
      <c r="AN26" s="59"/>
    </row>
    <row r="27" spans="2:40" ht="15.75" customHeight="1">
      <c r="B27" s="141">
        <v>12</v>
      </c>
      <c r="C27" s="239">
        <v>433</v>
      </c>
      <c r="D27" s="301">
        <v>403</v>
      </c>
      <c r="E27" s="143">
        <v>2</v>
      </c>
      <c r="F27" s="267">
        <v>5</v>
      </c>
      <c r="G27" s="51">
        <f>SUMIF(M4,"&gt;1",B11)+SUMIF(M4,"&gt;19",B11)+SUMIF(M4,"&gt;37",B11)+SUMIF(M4,"&gt;55",B11)-SUMIF(M4,"&lt;-16",B11)-SUMIF(M4,"&lt;-34",B11)-SUMIF(M4,"&lt;-52",B11)-SUMIF(M4,"&lt;-70",B11)</f>
        <v>1</v>
      </c>
      <c r="H27" s="131" t="str">
        <f t="shared" si="4"/>
        <v>|</v>
      </c>
      <c r="I27" s="51">
        <f>SUMIF(N4,"&gt;1",B11)+SUMIF(N4,"&gt;19",B11)+SUMIF(N4,"&gt;37",B11)+SUMIF(N4,"&gt;55",B11)-SUMIF(N4,"&lt;-16",B11)-SUMIF(N4,"&lt;-34",B11)-SUMIF(N4,"&lt;-52",B11)-SUMIF(N4,"&lt;-70",B11)</f>
        <v>1</v>
      </c>
      <c r="J27" s="131" t="str">
        <f t="shared" si="5"/>
        <v>|</v>
      </c>
      <c r="K27" s="177"/>
      <c r="L27" s="178"/>
      <c r="M27" s="179"/>
      <c r="N27" s="180"/>
      <c r="O27" s="177"/>
      <c r="P27" s="181"/>
      <c r="Q27" s="182"/>
      <c r="R27" s="183"/>
      <c r="S27" s="181"/>
      <c r="T27" s="248"/>
      <c r="U27" s="249"/>
      <c r="V27" s="141">
        <v>12</v>
      </c>
      <c r="W27" s="239">
        <v>433</v>
      </c>
      <c r="X27" s="301">
        <v>403</v>
      </c>
      <c r="Y27" s="143">
        <v>2</v>
      </c>
      <c r="Z27" s="267">
        <v>5</v>
      </c>
      <c r="AA27" s="51">
        <f>SUMIF(AG4,"&gt;1",V11)+SUMIF(AG4,"&gt;19",V11)+SUMIF(AG4,"&gt;37",V11)+SUMIF(AG4,"&gt;55",V11)-SUMIF(AG4,"&lt;-16",V11)-SUMIF(AG4,"&lt;-34",V11)-SUMIF(AG4,"&lt;-52",V11)-SUMIF(AG4,"&lt;-70",V11)</f>
        <v>1</v>
      </c>
      <c r="AB27" s="131" t="str">
        <f t="shared" si="6"/>
        <v>|</v>
      </c>
      <c r="AC27" s="51">
        <f>SUMIF(AH4,"&gt;1",V11)+SUMIF(AH4,"&gt;19",V11)+SUMIF(AH4,"&gt;37",V11)+SUMIF(AH4,"&gt;55",V11)-SUMIF(AH4,"&lt;-16",V11)-SUMIF(AH4,"&lt;-34",V11)-SUMIF(AH4,"&lt;-52",V11)-SUMIF(AH4,"&lt;-70",V11)</f>
        <v>1</v>
      </c>
      <c r="AD27" s="131" t="str">
        <f t="shared" si="7"/>
        <v>|</v>
      </c>
      <c r="AE27" s="177"/>
      <c r="AF27" s="178"/>
      <c r="AG27" s="179"/>
      <c r="AH27" s="180"/>
      <c r="AI27" s="177"/>
      <c r="AJ27" s="181"/>
      <c r="AK27" s="182"/>
      <c r="AL27" s="183"/>
      <c r="AM27" s="181"/>
      <c r="AN27" s="59"/>
    </row>
    <row r="28" spans="2:40" ht="15.75" customHeight="1">
      <c r="B28" s="144">
        <v>13</v>
      </c>
      <c r="C28" s="240">
        <v>279</v>
      </c>
      <c r="D28" s="302">
        <v>171</v>
      </c>
      <c r="E28" s="121">
        <v>12</v>
      </c>
      <c r="F28" s="268">
        <v>4</v>
      </c>
      <c r="G28" s="52">
        <f>SUMIF(M4,"&gt;11",B11)+SUMIF(M4,"&gt;29",B11)+SUMIF(M4,"&gt;47",B11)+SUMIF(M4,"&gt;65",B11)-SUMIF(M4,"&lt;-6",B11)-SUMIF(M4,"&lt;-24",B11)-SUMIF(M4,"&lt;-42",B11)-SUMIF(M4,"&lt;-60",B11)</f>
        <v>1</v>
      </c>
      <c r="H28" s="268" t="str">
        <f t="shared" si="4"/>
        <v>|</v>
      </c>
      <c r="I28" s="52">
        <f>SUMIF(N4,"&gt;11",B11)+SUMIF(N4,"&gt;29",B11)+SUMIF(N4,"&gt;47",B11)+SUMIF(N4,"&gt;65",B11)-SUMIF(N4,"&lt;-6",B11)-SUMIF(N4,"&lt;-24",B11)-SUMIF(N4,"&lt;-42",B11)-SUMIF(N4,"&lt;-60",B11)</f>
        <v>1</v>
      </c>
      <c r="J28" s="268" t="str">
        <f t="shared" si="5"/>
        <v>|</v>
      </c>
      <c r="K28" s="161"/>
      <c r="L28" s="165"/>
      <c r="M28" s="163"/>
      <c r="N28" s="164"/>
      <c r="O28" s="161"/>
      <c r="P28" s="165"/>
      <c r="Q28" s="166"/>
      <c r="R28" s="167"/>
      <c r="S28" s="165"/>
      <c r="T28" s="248"/>
      <c r="U28" s="249"/>
      <c r="V28" s="144">
        <v>13</v>
      </c>
      <c r="W28" s="240">
        <v>279</v>
      </c>
      <c r="X28" s="302">
        <v>171</v>
      </c>
      <c r="Y28" s="121">
        <v>12</v>
      </c>
      <c r="Z28" s="268">
        <v>4</v>
      </c>
      <c r="AA28" s="52">
        <f>SUMIF(AG4,"&gt;11",V11)+SUMIF(AG4,"&gt;29",V11)+SUMIF(AG4,"&gt;47",V11)+SUMIF(AG4,"&gt;65",V11)-SUMIF(AG4,"&lt;-6",V11)-SUMIF(AG4,"&lt;-24",V11)-SUMIF(AG4,"&lt;-42",V11)-SUMIF(AG4,"&lt;-60",V11)</f>
        <v>1</v>
      </c>
      <c r="AB28" s="268" t="str">
        <f t="shared" si="6"/>
        <v>|</v>
      </c>
      <c r="AC28" s="52">
        <f>SUMIF(AH4,"&gt;11",V11)+SUMIF(AH4,"&gt;29",V11)+SUMIF(AH4,"&gt;47",V11)+SUMIF(AH4,"&gt;65",V11)-SUMIF(AH4,"&lt;-6",V11)-SUMIF(AH4,"&lt;-24",V11)-SUMIF(AH4,"&lt;-42",V11)-SUMIF(AH4,"&lt;-60",V11)</f>
        <v>1</v>
      </c>
      <c r="AD28" s="268" t="str">
        <f t="shared" si="7"/>
        <v>|</v>
      </c>
      <c r="AE28" s="161"/>
      <c r="AF28" s="165"/>
      <c r="AG28" s="163"/>
      <c r="AH28" s="164"/>
      <c r="AI28" s="161"/>
      <c r="AJ28" s="165"/>
      <c r="AK28" s="166"/>
      <c r="AL28" s="167"/>
      <c r="AM28" s="165"/>
      <c r="AN28" s="59"/>
    </row>
    <row r="29" spans="2:40" ht="15.75" customHeight="1">
      <c r="B29" s="205">
        <v>14</v>
      </c>
      <c r="C29" s="241">
        <v>271</v>
      </c>
      <c r="D29" s="303">
        <v>166</v>
      </c>
      <c r="E29" s="130">
        <v>10</v>
      </c>
      <c r="F29" s="131">
        <v>4</v>
      </c>
      <c r="G29" s="53">
        <f>SUMIF(M4,"&gt;9",B11)+SUMIF(M4,"&gt;27",B11)+SUMIF(M4,"&gt;45",B11)+SUMIF(M4,"&gt;63",B11)-SUMIF(M4,"&lt;-8",B11)-SUMIF(M4,"&lt;-26",B11)-SUMIF(M4,"&lt;-44",B11)-SUMIF(M4,"&lt;-62",B11)</f>
        <v>1</v>
      </c>
      <c r="H29" s="266" t="str">
        <f t="shared" si="4"/>
        <v>|</v>
      </c>
      <c r="I29" s="53">
        <f>SUMIF(N4,"&gt;9",B11)+SUMIF(N4,"&gt;27",B11)+SUMIF(N4,"&gt;45",B11)+SUMIF(N4,"&gt;63",B11)-SUMIF(N4,"&lt;-8",B11)-SUMIF(N4,"&lt;-26",B11)-SUMIF(N4,"&lt;-44",B11)-SUMIF(N4,"&lt;-62",B11)</f>
        <v>1</v>
      </c>
      <c r="J29" s="266" t="str">
        <f t="shared" si="5"/>
        <v>|</v>
      </c>
      <c r="K29" s="169"/>
      <c r="L29" s="173"/>
      <c r="M29" s="171"/>
      <c r="N29" s="172"/>
      <c r="O29" s="169"/>
      <c r="P29" s="173"/>
      <c r="Q29" s="174"/>
      <c r="R29" s="175"/>
      <c r="S29" s="173"/>
      <c r="T29" s="248"/>
      <c r="U29" s="249"/>
      <c r="V29" s="205">
        <v>14</v>
      </c>
      <c r="W29" s="241">
        <v>271</v>
      </c>
      <c r="X29" s="303">
        <v>166</v>
      </c>
      <c r="Y29" s="130">
        <v>10</v>
      </c>
      <c r="Z29" s="131">
        <v>4</v>
      </c>
      <c r="AA29" s="53">
        <f>SUMIF(AG4,"&gt;9",V11)+SUMIF(AG4,"&gt;27",V11)+SUMIF(AG4,"&gt;45",V11)+SUMIF(AG4,"&gt;63",V11)-SUMIF(AG4,"&lt;-8",V11)-SUMIF(AG4,"&lt;-26",V11)-SUMIF(AG4,"&lt;-44",V11)-SUMIF(AG4,"&lt;-62",V11)</f>
        <v>1</v>
      </c>
      <c r="AB29" s="266" t="str">
        <f t="shared" si="6"/>
        <v>|</v>
      </c>
      <c r="AC29" s="53">
        <f>SUMIF(AH4,"&gt;9",V11)+SUMIF(AH4,"&gt;27",V11)+SUMIF(AH4,"&gt;45",V11)+SUMIF(AH4,"&gt;63",V11)-SUMIF(AH4,"&lt;-8",V11)-SUMIF(AH4,"&lt;-26",V11)-SUMIF(AH4,"&lt;-44",V11)-SUMIF(AH4,"&lt;-62",V11)</f>
        <v>1</v>
      </c>
      <c r="AD29" s="266" t="str">
        <f t="shared" si="7"/>
        <v>|</v>
      </c>
      <c r="AE29" s="169"/>
      <c r="AF29" s="173"/>
      <c r="AG29" s="171"/>
      <c r="AH29" s="172"/>
      <c r="AI29" s="169"/>
      <c r="AJ29" s="173"/>
      <c r="AK29" s="174"/>
      <c r="AL29" s="175"/>
      <c r="AM29" s="173"/>
      <c r="AN29" s="59"/>
    </row>
    <row r="30" spans="2:40" ht="15.75" customHeight="1">
      <c r="B30" s="207">
        <v>15</v>
      </c>
      <c r="C30" s="242">
        <v>90</v>
      </c>
      <c r="D30" s="304">
        <v>79</v>
      </c>
      <c r="E30" s="143">
        <v>18</v>
      </c>
      <c r="F30" s="267">
        <v>3</v>
      </c>
      <c r="G30" s="51">
        <f>SUMIF(M4,"&gt;17",B11)+SUMIF(M4,"&gt;35",B11)+SUMIF(M4,"&gt;53",B11)+SUMIF(M4,"&gt;71",B11)-SUMIF(M4,"&lt;-0",B11)-SUMIF(M4,"&lt;-18",B11)-SUMIF(M4,"&lt;-36",B11)-SUMIF(M4,"&lt;-54",B11)</f>
        <v>0</v>
      </c>
      <c r="H30" s="131">
        <f t="shared" si="4"/>
      </c>
      <c r="I30" s="51">
        <f>SUMIF(N4,"&gt;17",B11)+SUMIF(N4,"&gt;35",B11)+SUMIF(N4,"&gt;53",B11)+SUMIF(N4,"&gt;71",B11)-SUMIF(N4,"&lt;-0",B11)-SUMIF(N4,"&lt;-18",B11)-SUMIF(N4,"&lt;-36",B11)-SUMIF(N4,"&lt;-54",B11)</f>
        <v>0</v>
      </c>
      <c r="J30" s="131">
        <f t="shared" si="5"/>
      </c>
      <c r="K30" s="177"/>
      <c r="L30" s="181"/>
      <c r="M30" s="179"/>
      <c r="N30" s="180"/>
      <c r="O30" s="177"/>
      <c r="P30" s="181"/>
      <c r="Q30" s="182"/>
      <c r="R30" s="183"/>
      <c r="S30" s="181"/>
      <c r="T30" s="248"/>
      <c r="U30" s="249"/>
      <c r="V30" s="207">
        <v>15</v>
      </c>
      <c r="W30" s="242">
        <v>90</v>
      </c>
      <c r="X30" s="304">
        <v>79</v>
      </c>
      <c r="Y30" s="143">
        <v>18</v>
      </c>
      <c r="Z30" s="267">
        <v>3</v>
      </c>
      <c r="AA30" s="51">
        <f>SUMIF(AG4,"&gt;17",V11)+SUMIF(AG4,"&gt;35",V11)+SUMIF(AG4,"&gt;53",V11)+SUMIF(AG4,"&gt;71",V11)-SUMIF(AG4,"&lt;-0",V11)-SUMIF(AG4,"&lt;-18",V11)-SUMIF(AG4,"&lt;-36",V11)-SUMIF(AG4,"&lt;-54",V11)</f>
        <v>0</v>
      </c>
      <c r="AB30" s="131">
        <f t="shared" si="6"/>
      </c>
      <c r="AC30" s="51">
        <f>SUMIF(AH4,"&gt;17",V11)+SUMIF(AH4,"&gt;35",V11)+SUMIF(AH4,"&gt;53",V11)+SUMIF(AH4,"&gt;71",V11)-SUMIF(AH4,"&lt;-0",V11)-SUMIF(AH4,"&lt;-18",V11)-SUMIF(AH4,"&lt;-36",V11)-SUMIF(AH4,"&lt;-54",V11)</f>
        <v>0</v>
      </c>
      <c r="AD30" s="131">
        <f t="shared" si="7"/>
      </c>
      <c r="AE30" s="177"/>
      <c r="AF30" s="181"/>
      <c r="AG30" s="179"/>
      <c r="AH30" s="180"/>
      <c r="AI30" s="177"/>
      <c r="AJ30" s="181"/>
      <c r="AK30" s="182"/>
      <c r="AL30" s="183"/>
      <c r="AM30" s="181"/>
      <c r="AN30" s="59"/>
    </row>
    <row r="31" spans="2:40" ht="15.75" customHeight="1">
      <c r="B31" s="144">
        <v>16</v>
      </c>
      <c r="C31" s="240">
        <v>434</v>
      </c>
      <c r="D31" s="302">
        <v>370</v>
      </c>
      <c r="E31" s="121">
        <v>4</v>
      </c>
      <c r="F31" s="268">
        <v>5</v>
      </c>
      <c r="G31" s="52">
        <f>SUMIF(M4,"&gt;3",B11)+SUMIF(M4,"&gt;21",B11)+SUMIF(M4,"&gt;39",B11)+SUMIF(M4,"&gt;57",B11)-SUMIF(M4,"&lt;-14",B11)-SUMIF(M4,"&lt;-32",B11)-SUMIF(M4,"&lt;-50",B11)-SUMIF(M4,"&lt;-68",B11)</f>
        <v>1</v>
      </c>
      <c r="H31" s="268" t="str">
        <f t="shared" si="4"/>
        <v>|</v>
      </c>
      <c r="I31" s="52">
        <f>SUMIF(N4,"&gt;3",B11)+SUMIF(N4,"&gt;21",B11)+SUMIF(N4,"&gt;39",B11)+SUMIF(N4,"&gt;57",B11)-SUMIF(N4,"&lt;-14",B11)-SUMIF(N4,"&lt;-32",B11)-SUMIF(N4,"&lt;-50",B11)-SUMIF(N4,"&lt;-68",B11)</f>
        <v>1</v>
      </c>
      <c r="J31" s="268" t="str">
        <f t="shared" si="5"/>
        <v>|</v>
      </c>
      <c r="K31" s="161"/>
      <c r="L31" s="165"/>
      <c r="M31" s="163"/>
      <c r="N31" s="164"/>
      <c r="O31" s="161"/>
      <c r="P31" s="165"/>
      <c r="Q31" s="166"/>
      <c r="R31" s="167"/>
      <c r="S31" s="165"/>
      <c r="T31" s="248"/>
      <c r="U31" s="249"/>
      <c r="V31" s="144">
        <v>16</v>
      </c>
      <c r="W31" s="240">
        <v>434</v>
      </c>
      <c r="X31" s="302">
        <v>370</v>
      </c>
      <c r="Y31" s="121">
        <v>4</v>
      </c>
      <c r="Z31" s="268">
        <v>5</v>
      </c>
      <c r="AA31" s="52">
        <f>SUMIF(AG4,"&gt;3",V11)+SUMIF(AG4,"&gt;21",V11)+SUMIF(AG4,"&gt;39",V11)+SUMIF(AG4,"&gt;57",V11)-SUMIF(AG4,"&lt;-14",V11)-SUMIF(AG4,"&lt;-32",V11)-SUMIF(AG4,"&lt;-50",V11)-SUMIF(AG4,"&lt;-68",V11)</f>
        <v>1</v>
      </c>
      <c r="AB31" s="268" t="str">
        <f t="shared" si="6"/>
        <v>|</v>
      </c>
      <c r="AC31" s="52">
        <f>SUMIF(AH4,"&gt;3",V11)+SUMIF(AH4,"&gt;21",V11)+SUMIF(AH4,"&gt;39",V11)+SUMIF(AH4,"&gt;57",V11)-SUMIF(AH4,"&lt;-14",V11)-SUMIF(AH4,"&lt;-32",V11)-SUMIF(AH4,"&lt;-50",V11)-SUMIF(AH4,"&lt;-68",V11)</f>
        <v>1</v>
      </c>
      <c r="AD31" s="268" t="str">
        <f t="shared" si="7"/>
        <v>|</v>
      </c>
      <c r="AE31" s="161"/>
      <c r="AF31" s="165"/>
      <c r="AG31" s="163"/>
      <c r="AH31" s="164"/>
      <c r="AI31" s="161"/>
      <c r="AJ31" s="165"/>
      <c r="AK31" s="166"/>
      <c r="AL31" s="167"/>
      <c r="AM31" s="165"/>
      <c r="AN31" s="59"/>
    </row>
    <row r="32" spans="2:40" ht="15.75" customHeight="1">
      <c r="B32" s="205">
        <v>17</v>
      </c>
      <c r="C32" s="241">
        <v>250</v>
      </c>
      <c r="D32" s="303">
        <v>184</v>
      </c>
      <c r="E32" s="130">
        <v>8</v>
      </c>
      <c r="F32" s="131">
        <v>4</v>
      </c>
      <c r="G32" s="53">
        <f>SUMIF(M4,"&gt;7",B11)+SUMIF(M4,"&gt;25",B11)+SUMIF(M4,"&gt;43",B11)+SUMIF(M4,"&gt;61",B11)-SUMIF(M4,"&lt;-10",B11)-SUMIF(M4,"&lt;-28",B11)-SUMIF(M4,"&lt;-46",B11)-SUMIF(M4,"&lt;-64",B11)</f>
        <v>1</v>
      </c>
      <c r="H32" s="266" t="str">
        <f t="shared" si="4"/>
        <v>|</v>
      </c>
      <c r="I32" s="53">
        <f>SUMIF(N4,"&gt;7",B11)+SUMIF(N4,"&gt;25",B11)+SUMIF(N4,"&gt;43",B11)+SUMIF(N4,"&gt;61",B11)-SUMIF(N4,"&lt;-10",B11)-SUMIF(N4,"&lt;-28",B11)-SUMIF(N4,"&lt;-46",B11)-SUMIF(N4,"&lt;-64",B11)</f>
        <v>1</v>
      </c>
      <c r="J32" s="266" t="str">
        <f t="shared" si="5"/>
        <v>|</v>
      </c>
      <c r="K32" s="169"/>
      <c r="L32" s="173"/>
      <c r="M32" s="171"/>
      <c r="N32" s="172"/>
      <c r="O32" s="169"/>
      <c r="P32" s="173"/>
      <c r="Q32" s="174"/>
      <c r="R32" s="175"/>
      <c r="S32" s="173"/>
      <c r="T32" s="248"/>
      <c r="U32" s="249"/>
      <c r="V32" s="205">
        <v>17</v>
      </c>
      <c r="W32" s="241">
        <v>250</v>
      </c>
      <c r="X32" s="303">
        <v>184</v>
      </c>
      <c r="Y32" s="130">
        <v>8</v>
      </c>
      <c r="Z32" s="131">
        <v>4</v>
      </c>
      <c r="AA32" s="53">
        <f>SUMIF(AG4,"&gt;7",V11)+SUMIF(AG4,"&gt;25",V11)+SUMIF(AG4,"&gt;43",V11)+SUMIF(AG4,"&gt;61",V11)-SUMIF(AG4,"&lt;-10",V11)-SUMIF(AG4,"&lt;-28",V11)-SUMIF(AG4,"&lt;-46",V11)-SUMIF(AG4,"&lt;-64",V11)</f>
        <v>1</v>
      </c>
      <c r="AB32" s="266" t="str">
        <f t="shared" si="6"/>
        <v>|</v>
      </c>
      <c r="AC32" s="53">
        <f>SUMIF(AH4,"&gt;7",V11)+SUMIF(AH4,"&gt;25",V11)+SUMIF(AH4,"&gt;43",V11)+SUMIF(AH4,"&gt;61",V11)-SUMIF(AH4,"&lt;-10",V11)-SUMIF(AH4,"&lt;-28",V11)-SUMIF(AH4,"&lt;-46",V11)-SUMIF(AH4,"&lt;-64",V11)</f>
        <v>1</v>
      </c>
      <c r="AD32" s="266" t="str">
        <f t="shared" si="7"/>
        <v>|</v>
      </c>
      <c r="AE32" s="169"/>
      <c r="AF32" s="173"/>
      <c r="AG32" s="171"/>
      <c r="AH32" s="172"/>
      <c r="AI32" s="169"/>
      <c r="AJ32" s="173"/>
      <c r="AK32" s="174"/>
      <c r="AL32" s="175"/>
      <c r="AM32" s="173"/>
      <c r="AN32" s="59"/>
    </row>
    <row r="33" spans="2:40" ht="15.75" customHeight="1">
      <c r="B33" s="207">
        <v>18</v>
      </c>
      <c r="C33" s="242">
        <v>203</v>
      </c>
      <c r="D33" s="304">
        <v>188</v>
      </c>
      <c r="E33" s="143">
        <v>6</v>
      </c>
      <c r="F33" s="267">
        <v>3</v>
      </c>
      <c r="G33" s="51">
        <f>SUMIF(M4,"&gt;5",B11)+SUMIF(M4,"&gt;23",B11)+SUMIF(M4,"&gt;41",B11)+SUMIF(M4,"&gt;59",B11)-SUMIF(M4,"&lt;-12",B11)-SUMIF(M4,"&lt;-30",B11)-SUMIF(M4,"&lt;-48",B11)-SUMIF(M4,"&lt;-66",B11)</f>
        <v>1</v>
      </c>
      <c r="H33" s="131" t="str">
        <f t="shared" si="4"/>
        <v>|</v>
      </c>
      <c r="I33" s="51">
        <f>SUMIF(N4,"&gt;5",B11)+SUMIF(N4,"&gt;23",B11)+SUMIF(N4,"&gt;41",B11)+SUMIF(N4,"&gt;59",B11)-SUMIF(N4,"&lt;-12",B11)-SUMIF(N4,"&lt;-30",B11)-SUMIF(N4,"&lt;-48",B11)-SUMIF(N4,"&lt;-66",B11)</f>
        <v>1</v>
      </c>
      <c r="J33" s="131" t="str">
        <f t="shared" si="5"/>
        <v>|</v>
      </c>
      <c r="K33" s="177"/>
      <c r="L33" s="181"/>
      <c r="M33" s="179"/>
      <c r="N33" s="180"/>
      <c r="O33" s="185"/>
      <c r="P33" s="186"/>
      <c r="Q33" s="187"/>
      <c r="R33" s="188"/>
      <c r="S33" s="186"/>
      <c r="T33" s="248"/>
      <c r="U33" s="249"/>
      <c r="V33" s="207">
        <v>18</v>
      </c>
      <c r="W33" s="242">
        <v>203</v>
      </c>
      <c r="X33" s="304">
        <v>188</v>
      </c>
      <c r="Y33" s="143">
        <v>6</v>
      </c>
      <c r="Z33" s="267">
        <v>3</v>
      </c>
      <c r="AA33" s="51">
        <f>SUMIF(AG4,"&gt;5",V11)+SUMIF(AG4,"&gt;23",V11)+SUMIF(AG4,"&gt;41",V11)+SUMIF(AG4,"&gt;59",V11)-SUMIF(AG4,"&lt;-12",V11)-SUMIF(AG4,"&lt;-30",V11)-SUMIF(AG4,"&lt;-48",V11)-SUMIF(AG4,"&lt;-66",V11)</f>
        <v>1</v>
      </c>
      <c r="AB33" s="131" t="str">
        <f t="shared" si="6"/>
        <v>|</v>
      </c>
      <c r="AC33" s="51">
        <f>SUMIF(AH4,"&gt;5",V11)+SUMIF(AH4,"&gt;23",V11)+SUMIF(AH4,"&gt;41",V11)+SUMIF(AH4,"&gt;59",V11)-SUMIF(AH4,"&lt;-12",V11)-SUMIF(AH4,"&lt;-30",V11)-SUMIF(AH4,"&lt;-48",V11)-SUMIF(AH4,"&lt;-66",V11)</f>
        <v>1</v>
      </c>
      <c r="AD33" s="131" t="str">
        <f t="shared" si="7"/>
        <v>|</v>
      </c>
      <c r="AE33" s="177"/>
      <c r="AF33" s="181"/>
      <c r="AG33" s="179"/>
      <c r="AH33" s="180"/>
      <c r="AI33" s="185"/>
      <c r="AJ33" s="186"/>
      <c r="AK33" s="187"/>
      <c r="AL33" s="188"/>
      <c r="AM33" s="186"/>
      <c r="AN33" s="59"/>
    </row>
    <row r="34" spans="2:40" ht="15.75" customHeight="1">
      <c r="B34" s="119" t="s">
        <v>11</v>
      </c>
      <c r="C34" s="235">
        <f>SUM(C25:C33)</f>
        <v>2188</v>
      </c>
      <c r="D34" s="295">
        <f>SUM(D25:D33)</f>
        <v>1764</v>
      </c>
      <c r="E34" s="121" t="s">
        <v>11</v>
      </c>
      <c r="F34" s="122">
        <f>SUM(F25:F33)</f>
        <v>34</v>
      </c>
      <c r="G34" s="52">
        <f>SUM(G25:G33)</f>
        <v>6</v>
      </c>
      <c r="H34" s="52">
        <f>G34</f>
        <v>6</v>
      </c>
      <c r="I34" s="122">
        <f>SUM(I25:I33)</f>
        <v>6</v>
      </c>
      <c r="J34" s="210">
        <f>I34</f>
        <v>6</v>
      </c>
      <c r="K34" s="167"/>
      <c r="L34" s="165"/>
      <c r="M34" s="163"/>
      <c r="N34" s="164"/>
      <c r="O34" s="161"/>
      <c r="P34" s="165"/>
      <c r="Q34" s="211"/>
      <c r="R34" s="161"/>
      <c r="S34" s="165"/>
      <c r="T34" s="248"/>
      <c r="U34" s="249"/>
      <c r="V34" s="119" t="s">
        <v>11</v>
      </c>
      <c r="W34" s="235">
        <f>SUM(W25:W33)</f>
        <v>2188</v>
      </c>
      <c r="X34" s="295">
        <f>SUM(X25:X33)</f>
        <v>1764</v>
      </c>
      <c r="Y34" s="121" t="s">
        <v>11</v>
      </c>
      <c r="Z34" s="122">
        <f>SUM(Z25:Z33)</f>
        <v>34</v>
      </c>
      <c r="AA34" s="52">
        <f>SUM(AA25:AA33)</f>
        <v>6</v>
      </c>
      <c r="AB34" s="52">
        <f>AA34</f>
        <v>6</v>
      </c>
      <c r="AC34" s="122">
        <f>SUM(AC25:AC33)</f>
        <v>6</v>
      </c>
      <c r="AD34" s="210">
        <f>AC34</f>
        <v>6</v>
      </c>
      <c r="AE34" s="167"/>
      <c r="AF34" s="165"/>
      <c r="AG34" s="163"/>
      <c r="AH34" s="164"/>
      <c r="AI34" s="161"/>
      <c r="AJ34" s="165"/>
      <c r="AK34" s="211"/>
      <c r="AL34" s="161"/>
      <c r="AM34" s="165"/>
      <c r="AN34" s="59"/>
    </row>
    <row r="35" spans="2:40" ht="15.75" customHeight="1">
      <c r="B35" s="128" t="s">
        <v>4</v>
      </c>
      <c r="C35" s="243">
        <f>SUM(C20)</f>
        <v>2491</v>
      </c>
      <c r="D35" s="298">
        <f>SUM(D20)</f>
        <v>2188</v>
      </c>
      <c r="E35" s="130" t="s">
        <v>4</v>
      </c>
      <c r="F35" s="131">
        <f>SUM(F20)</f>
        <v>35</v>
      </c>
      <c r="G35" s="53">
        <f>SUM(G20)</f>
        <v>6</v>
      </c>
      <c r="H35" s="76">
        <f>G35</f>
        <v>6</v>
      </c>
      <c r="I35" s="131">
        <f>SUM(I20)</f>
        <v>6</v>
      </c>
      <c r="J35" s="212">
        <f>I35</f>
        <v>6</v>
      </c>
      <c r="K35" s="213"/>
      <c r="L35" s="214"/>
      <c r="M35" s="179"/>
      <c r="N35" s="180"/>
      <c r="O35" s="213"/>
      <c r="P35" s="215"/>
      <c r="Q35" s="182"/>
      <c r="R35" s="213"/>
      <c r="S35" s="215"/>
      <c r="T35" s="248"/>
      <c r="U35" s="249"/>
      <c r="V35" s="128" t="s">
        <v>4</v>
      </c>
      <c r="W35" s="243">
        <f>SUM(W20)</f>
        <v>2491</v>
      </c>
      <c r="X35" s="298">
        <f>SUM(X20)</f>
        <v>2188</v>
      </c>
      <c r="Y35" s="130" t="s">
        <v>4</v>
      </c>
      <c r="Z35" s="131">
        <f>SUM(Z20)</f>
        <v>35</v>
      </c>
      <c r="AA35" s="53">
        <f>SUM(AA20)</f>
        <v>6</v>
      </c>
      <c r="AB35" s="76">
        <f>AA35</f>
        <v>6</v>
      </c>
      <c r="AC35" s="131">
        <f>SUM(AC20)</f>
        <v>6</v>
      </c>
      <c r="AD35" s="212">
        <f>AC35</f>
        <v>6</v>
      </c>
      <c r="AE35" s="213"/>
      <c r="AF35" s="214"/>
      <c r="AG35" s="179"/>
      <c r="AH35" s="180"/>
      <c r="AI35" s="213"/>
      <c r="AJ35" s="215"/>
      <c r="AK35" s="182"/>
      <c r="AL35" s="213"/>
      <c r="AM35" s="215"/>
      <c r="AN35" s="59"/>
    </row>
    <row r="36" spans="2:40" ht="20.25" customHeight="1">
      <c r="B36" s="135" t="s">
        <v>12</v>
      </c>
      <c r="C36" s="238">
        <f>SUM(C34+C35)</f>
        <v>4679</v>
      </c>
      <c r="D36" s="300">
        <f>SUM(D34+D35)</f>
        <v>3952</v>
      </c>
      <c r="E36" s="137" t="s">
        <v>12</v>
      </c>
      <c r="F36" s="138">
        <f>SUM(F34+F35)</f>
        <v>69</v>
      </c>
      <c r="G36" s="77">
        <f>SUM(G34+G35)</f>
        <v>12</v>
      </c>
      <c r="H36" s="77">
        <f>G36</f>
        <v>12</v>
      </c>
      <c r="I36" s="216">
        <f>SUM(I34+I35)</f>
        <v>12</v>
      </c>
      <c r="J36" s="305">
        <f>I36</f>
        <v>12</v>
      </c>
      <c r="K36" s="161"/>
      <c r="L36" s="217"/>
      <c r="M36" s="218"/>
      <c r="N36" s="219"/>
      <c r="O36" s="220"/>
      <c r="P36" s="221"/>
      <c r="Q36" s="222"/>
      <c r="R36" s="223"/>
      <c r="S36" s="224"/>
      <c r="T36" s="248"/>
      <c r="U36" s="249"/>
      <c r="V36" s="135" t="s">
        <v>12</v>
      </c>
      <c r="W36" s="238">
        <f>SUM(W34+W35)</f>
        <v>4679</v>
      </c>
      <c r="X36" s="300">
        <f>SUM(X34+X35)</f>
        <v>3952</v>
      </c>
      <c r="Y36" s="137" t="s">
        <v>12</v>
      </c>
      <c r="Z36" s="138">
        <f>SUM(Z34+Z35)</f>
        <v>69</v>
      </c>
      <c r="AA36" s="77">
        <f>SUM(AA34+AA35)</f>
        <v>12</v>
      </c>
      <c r="AB36" s="77">
        <f>AA36</f>
        <v>12</v>
      </c>
      <c r="AC36" s="216">
        <f>SUM(AC34+AC35)</f>
        <v>12</v>
      </c>
      <c r="AD36" s="305">
        <f>AC36</f>
        <v>12</v>
      </c>
      <c r="AE36" s="161"/>
      <c r="AF36" s="217"/>
      <c r="AG36" s="218"/>
      <c r="AH36" s="219"/>
      <c r="AI36" s="220"/>
      <c r="AJ36" s="221"/>
      <c r="AK36" s="222"/>
      <c r="AL36" s="223"/>
      <c r="AM36" s="224"/>
      <c r="AN36" s="59"/>
    </row>
    <row r="37" spans="2:40" ht="20.25" customHeight="1">
      <c r="B37" s="41"/>
      <c r="C37" s="352"/>
      <c r="D37" s="353"/>
      <c r="E37" s="334"/>
      <c r="F37" s="335"/>
      <c r="G37" s="338" t="s">
        <v>30</v>
      </c>
      <c r="H37" s="339"/>
      <c r="I37" s="339"/>
      <c r="J37" s="340"/>
      <c r="K37" s="16"/>
      <c r="L37" s="341"/>
      <c r="M37" s="72"/>
      <c r="N37" s="343"/>
      <c r="O37" s="6"/>
      <c r="P37" s="345"/>
      <c r="Q37" s="346"/>
      <c r="R37" s="6"/>
      <c r="S37" s="347"/>
      <c r="T37" s="59"/>
      <c r="V37" s="41"/>
      <c r="W37" s="352"/>
      <c r="X37" s="353"/>
      <c r="Y37" s="334"/>
      <c r="Z37" s="335"/>
      <c r="AA37" s="338" t="s">
        <v>30</v>
      </c>
      <c r="AB37" s="339"/>
      <c r="AC37" s="339"/>
      <c r="AD37" s="340"/>
      <c r="AE37" s="16"/>
      <c r="AF37" s="341"/>
      <c r="AG37" s="72"/>
      <c r="AH37" s="343"/>
      <c r="AI37" s="6"/>
      <c r="AJ37" s="345"/>
      <c r="AK37" s="346"/>
      <c r="AL37" s="6"/>
      <c r="AM37" s="347"/>
      <c r="AN37" s="59"/>
    </row>
    <row r="38" spans="2:40" ht="20.25" customHeight="1">
      <c r="B38" s="17"/>
      <c r="C38" s="320"/>
      <c r="D38" s="321"/>
      <c r="E38" s="336"/>
      <c r="F38" s="337"/>
      <c r="G38" s="322" t="s">
        <v>31</v>
      </c>
      <c r="H38" s="323"/>
      <c r="I38" s="323"/>
      <c r="J38" s="324"/>
      <c r="K38" s="11"/>
      <c r="L38" s="342"/>
      <c r="M38" s="73"/>
      <c r="N38" s="344"/>
      <c r="O38" s="43"/>
      <c r="P38" s="346"/>
      <c r="Q38" s="346"/>
      <c r="R38" s="43"/>
      <c r="S38" s="348"/>
      <c r="T38" s="59"/>
      <c r="V38" s="17"/>
      <c r="W38" s="320"/>
      <c r="X38" s="321"/>
      <c r="Y38" s="336"/>
      <c r="Z38" s="337"/>
      <c r="AA38" s="322" t="s">
        <v>31</v>
      </c>
      <c r="AB38" s="323"/>
      <c r="AC38" s="323"/>
      <c r="AD38" s="324"/>
      <c r="AE38" s="11"/>
      <c r="AF38" s="342"/>
      <c r="AG38" s="73"/>
      <c r="AH38" s="344"/>
      <c r="AI38" s="43"/>
      <c r="AJ38" s="346"/>
      <c r="AK38" s="346"/>
      <c r="AL38" s="43"/>
      <c r="AM38" s="348"/>
      <c r="AN38" s="59"/>
    </row>
    <row r="39" spans="2:40" ht="20.25" customHeight="1">
      <c r="B39" s="325" t="s">
        <v>22</v>
      </c>
      <c r="C39" s="326"/>
      <c r="D39" s="329" t="s">
        <v>9</v>
      </c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14"/>
      <c r="T39" s="59"/>
      <c r="V39" s="325" t="s">
        <v>22</v>
      </c>
      <c r="W39" s="326"/>
      <c r="X39" s="329" t="s">
        <v>9</v>
      </c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14"/>
      <c r="AN39" s="59"/>
    </row>
    <row r="40" spans="2:40" ht="20.25" customHeight="1">
      <c r="B40" s="327"/>
      <c r="C40" s="328"/>
      <c r="D40" s="331" t="s">
        <v>10</v>
      </c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3"/>
      <c r="T40" s="59"/>
      <c r="V40" s="327"/>
      <c r="W40" s="328"/>
      <c r="X40" s="331" t="s">
        <v>10</v>
      </c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3"/>
      <c r="AN40" s="59"/>
    </row>
    <row r="41" spans="2:41" ht="20.25" customHeight="1">
      <c r="B41" s="316"/>
      <c r="C41" s="317"/>
      <c r="D41" s="318" t="s">
        <v>54</v>
      </c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 t="s">
        <v>62</v>
      </c>
      <c r="S41" s="319"/>
      <c r="T41" s="59"/>
      <c r="V41" s="316"/>
      <c r="W41" s="317"/>
      <c r="X41" s="318" t="s">
        <v>54</v>
      </c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 t="s">
        <v>62</v>
      </c>
      <c r="AM41" s="319"/>
      <c r="AN41" s="59"/>
      <c r="AO41" s="1"/>
    </row>
    <row r="42" spans="1:40" ht="11.25" customHeight="1">
      <c r="A42" s="107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107"/>
      <c r="U42" s="107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107"/>
    </row>
    <row r="43" spans="2:40" ht="15.75" customHeight="1">
      <c r="B43" s="8"/>
      <c r="C43" s="106"/>
      <c r="D43" s="8"/>
      <c r="E43" s="106"/>
      <c r="F43" s="106"/>
      <c r="G43" s="106"/>
      <c r="H43" s="106"/>
      <c r="I43" s="106"/>
      <c r="J43" s="8"/>
      <c r="K43" s="106"/>
      <c r="L43" s="8"/>
      <c r="M43" s="106"/>
      <c r="N43" s="8"/>
      <c r="O43" s="106"/>
      <c r="P43" s="3"/>
      <c r="Q43" s="2"/>
      <c r="R43" s="13"/>
      <c r="S43" s="14"/>
      <c r="T43" s="108"/>
      <c r="V43" s="8"/>
      <c r="W43" s="106"/>
      <c r="X43" s="8"/>
      <c r="Y43" s="106"/>
      <c r="Z43" s="106"/>
      <c r="AA43" s="106"/>
      <c r="AB43" s="106"/>
      <c r="AC43" s="106"/>
      <c r="AD43" s="8"/>
      <c r="AE43" s="106"/>
      <c r="AF43" s="8"/>
      <c r="AG43" s="106"/>
      <c r="AH43" s="8"/>
      <c r="AI43" s="106"/>
      <c r="AJ43" s="3"/>
      <c r="AK43" s="2"/>
      <c r="AL43" s="13"/>
      <c r="AM43" s="14"/>
      <c r="AN43" s="108"/>
    </row>
  </sheetData>
  <sheetProtection/>
  <mergeCells count="128">
    <mergeCell ref="B1:S1"/>
    <mergeCell ref="V1:AM1"/>
    <mergeCell ref="C2:R2"/>
    <mergeCell ref="W2:AL2"/>
    <mergeCell ref="C3:J3"/>
    <mergeCell ref="K3:L3"/>
    <mergeCell ref="M3:N3"/>
    <mergeCell ref="P3:Q3"/>
    <mergeCell ref="W3:AD3"/>
    <mergeCell ref="AE3:AF3"/>
    <mergeCell ref="AL7:AM7"/>
    <mergeCell ref="AG3:AH3"/>
    <mergeCell ref="AJ3:AK3"/>
    <mergeCell ref="B4:C4"/>
    <mergeCell ref="D4:J4"/>
    <mergeCell ref="P4:Q4"/>
    <mergeCell ref="V4:W4"/>
    <mergeCell ref="X4:AD4"/>
    <mergeCell ref="AJ4:AK4"/>
    <mergeCell ref="W5:AD6"/>
    <mergeCell ref="AE5:AF6"/>
    <mergeCell ref="AG5:AJ6"/>
    <mergeCell ref="AK5:AM6"/>
    <mergeCell ref="B5:B6"/>
    <mergeCell ref="C5:J6"/>
    <mergeCell ref="K5:L6"/>
    <mergeCell ref="M5:P6"/>
    <mergeCell ref="Q5:S6"/>
    <mergeCell ref="V5:V6"/>
    <mergeCell ref="D7:E7"/>
    <mergeCell ref="X7:Y7"/>
    <mergeCell ref="C9:C10"/>
    <mergeCell ref="D9:D10"/>
    <mergeCell ref="E9:E10"/>
    <mergeCell ref="F9:F10"/>
    <mergeCell ref="G9:G10"/>
    <mergeCell ref="AI9:AJ9"/>
    <mergeCell ref="H7:J7"/>
    <mergeCell ref="L7:M7"/>
    <mergeCell ref="O7:P7"/>
    <mergeCell ref="R7:S7"/>
    <mergeCell ref="AB7:AD7"/>
    <mergeCell ref="AF7:AG7"/>
    <mergeCell ref="AI7:AJ7"/>
    <mergeCell ref="B8:E8"/>
    <mergeCell ref="V8:Y8"/>
    <mergeCell ref="AK9:AM9"/>
    <mergeCell ref="B21:S21"/>
    <mergeCell ref="V21:AM21"/>
    <mergeCell ref="B22:S22"/>
    <mergeCell ref="V22:AM22"/>
    <mergeCell ref="AA9:AA10"/>
    <mergeCell ref="AB9:AB10"/>
    <mergeCell ref="AC9:AC10"/>
    <mergeCell ref="AD9:AD10"/>
    <mergeCell ref="AE9:AF9"/>
    <mergeCell ref="AG9:AH9"/>
    <mergeCell ref="Q9:S9"/>
    <mergeCell ref="V9:V10"/>
    <mergeCell ref="W9:W10"/>
    <mergeCell ref="X9:X10"/>
    <mergeCell ref="Y9:Y10"/>
    <mergeCell ref="Z9:Z10"/>
    <mergeCell ref="H9:H10"/>
    <mergeCell ref="I9:I10"/>
    <mergeCell ref="J9:J10"/>
    <mergeCell ref="K9:L9"/>
    <mergeCell ref="M9:N9"/>
    <mergeCell ref="O9:P9"/>
    <mergeCell ref="B9:B10"/>
    <mergeCell ref="J23:J24"/>
    <mergeCell ref="K23:L23"/>
    <mergeCell ref="M23:N23"/>
    <mergeCell ref="O23:P23"/>
    <mergeCell ref="B23:B24"/>
    <mergeCell ref="C23:C24"/>
    <mergeCell ref="D23:D24"/>
    <mergeCell ref="E23:E24"/>
    <mergeCell ref="F23:F24"/>
    <mergeCell ref="G23:G24"/>
    <mergeCell ref="AI23:AJ23"/>
    <mergeCell ref="AK23:AM23"/>
    <mergeCell ref="C37:D37"/>
    <mergeCell ref="E37:F38"/>
    <mergeCell ref="G37:J37"/>
    <mergeCell ref="L37:L38"/>
    <mergeCell ref="N37:N38"/>
    <mergeCell ref="P37:Q38"/>
    <mergeCell ref="S37:S38"/>
    <mergeCell ref="W37:X37"/>
    <mergeCell ref="AA23:AA24"/>
    <mergeCell ref="AB23:AB24"/>
    <mergeCell ref="AC23:AC24"/>
    <mergeCell ref="AD23:AD24"/>
    <mergeCell ref="AE23:AF23"/>
    <mergeCell ref="AG23:AH23"/>
    <mergeCell ref="Q23:S23"/>
    <mergeCell ref="V23:V24"/>
    <mergeCell ref="W23:W24"/>
    <mergeCell ref="X23:X24"/>
    <mergeCell ref="Y23:Y24"/>
    <mergeCell ref="Z23:Z24"/>
    <mergeCell ref="H23:H24"/>
    <mergeCell ref="I23:I24"/>
    <mergeCell ref="B42:S42"/>
    <mergeCell ref="V42:AM42"/>
    <mergeCell ref="B41:C41"/>
    <mergeCell ref="D41:Q41"/>
    <mergeCell ref="R41:S41"/>
    <mergeCell ref="V41:W41"/>
    <mergeCell ref="X41:AK41"/>
    <mergeCell ref="AL41:AM41"/>
    <mergeCell ref="C38:D38"/>
    <mergeCell ref="G38:J38"/>
    <mergeCell ref="W38:X38"/>
    <mergeCell ref="AA38:AD38"/>
    <mergeCell ref="B39:C40"/>
    <mergeCell ref="D39:S39"/>
    <mergeCell ref="V39:W40"/>
    <mergeCell ref="X39:AM39"/>
    <mergeCell ref="D40:S40"/>
    <mergeCell ref="X40:AM40"/>
    <mergeCell ref="Y37:Z38"/>
    <mergeCell ref="AA37:AD37"/>
    <mergeCell ref="AF37:AF38"/>
    <mergeCell ref="AH37:AH38"/>
    <mergeCell ref="AJ37:AK38"/>
    <mergeCell ref="AM37:AM38"/>
  </mergeCells>
  <printOptions horizontalCentered="1" verticalCentered="1"/>
  <pageMargins left="0.06" right="0" top="0" bottom="0" header="0" footer="0"/>
  <pageSetup horizontalDpi="300" verticalDpi="300" orientation="landscape" paperSize="9" scale="82" r:id="rId2"/>
  <headerFooter alignWithMargins="0">
    <evenHeader>&amp;C&amp;"arial,Bold"&amp;10&amp;K3E8430Nokia Internal Use Only</evenHeader>
    <evenFooter>&amp;C&amp;"arial,Bold"&amp;10&amp;K3E8430Nokia Internal Use Only</evenFooter>
    <firstHeader>&amp;C&amp;"arial,Bold"&amp;10&amp;K3E8430Nokia Internal Use Only</firstHeader>
    <firstFooter>&amp;C&amp;"arial,Bold"&amp;10&amp;K3E8430Nokia Internal Use Only</first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O43"/>
  <sheetViews>
    <sheetView zoomScale="67" zoomScaleNormal="67" zoomScalePageLayoutView="0" workbookViewId="0" topLeftCell="A1">
      <selection activeCell="AO41" sqref="AO41"/>
    </sheetView>
  </sheetViews>
  <sheetFormatPr defaultColWidth="9.140625" defaultRowHeight="12.75"/>
  <cols>
    <col min="1" max="1" width="2.140625" style="0" customWidth="1"/>
    <col min="2" max="6" width="5.28125" style="0" customWidth="1"/>
    <col min="7" max="7" width="5.28125" style="0" hidden="1" customWidth="1"/>
    <col min="8" max="8" width="5.28125" style="0" customWidth="1"/>
    <col min="9" max="9" width="5.28125" style="0" hidden="1" customWidth="1"/>
    <col min="10" max="19" width="5.28125" style="0" customWidth="1"/>
    <col min="20" max="21" width="2.140625" style="0" customWidth="1"/>
    <col min="22" max="26" width="5.28125" style="0" customWidth="1"/>
    <col min="27" max="27" width="5.28125" style="0" hidden="1" customWidth="1"/>
    <col min="28" max="28" width="5.28125" style="0" customWidth="1"/>
    <col min="29" max="29" width="5.28125" style="0" hidden="1" customWidth="1"/>
    <col min="30" max="39" width="5.28125" style="0" customWidth="1"/>
    <col min="40" max="40" width="2.140625" style="0" customWidth="1"/>
  </cols>
  <sheetData>
    <row r="1" spans="1:40" ht="11.25" customHeight="1">
      <c r="A1" s="107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107"/>
      <c r="U1" s="107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107"/>
    </row>
    <row r="2" spans="2:40" ht="20.25" customHeight="1">
      <c r="B2" s="159">
        <v>2017</v>
      </c>
      <c r="C2" s="449" t="s">
        <v>27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12"/>
      <c r="T2" s="59"/>
      <c r="V2" s="159">
        <v>2017</v>
      </c>
      <c r="W2" s="449" t="s">
        <v>27</v>
      </c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12"/>
      <c r="AN2" s="59"/>
    </row>
    <row r="3" spans="2:40" ht="20.25" customHeight="1">
      <c r="B3" s="23" t="s">
        <v>32</v>
      </c>
      <c r="C3" s="450" t="s">
        <v>48</v>
      </c>
      <c r="D3" s="450"/>
      <c r="E3" s="450"/>
      <c r="F3" s="450"/>
      <c r="G3" s="450"/>
      <c r="H3" s="450"/>
      <c r="I3" s="450"/>
      <c r="J3" s="451"/>
      <c r="K3" s="452" t="s">
        <v>28</v>
      </c>
      <c r="L3" s="453"/>
      <c r="M3" s="452" t="s">
        <v>29</v>
      </c>
      <c r="N3" s="454"/>
      <c r="O3" s="24" t="s">
        <v>26</v>
      </c>
      <c r="P3" s="455"/>
      <c r="Q3" s="456"/>
      <c r="R3" s="25"/>
      <c r="S3" s="26"/>
      <c r="T3" s="59"/>
      <c r="V3" s="23" t="s">
        <v>32</v>
      </c>
      <c r="W3" s="450" t="s">
        <v>48</v>
      </c>
      <c r="X3" s="450"/>
      <c r="Y3" s="450"/>
      <c r="Z3" s="450"/>
      <c r="AA3" s="450"/>
      <c r="AB3" s="450"/>
      <c r="AC3" s="450"/>
      <c r="AD3" s="451"/>
      <c r="AE3" s="452" t="s">
        <v>28</v>
      </c>
      <c r="AF3" s="453"/>
      <c r="AG3" s="452" t="s">
        <v>29</v>
      </c>
      <c r="AH3" s="454"/>
      <c r="AI3" s="24" t="s">
        <v>26</v>
      </c>
      <c r="AJ3" s="455"/>
      <c r="AK3" s="456"/>
      <c r="AL3" s="25"/>
      <c r="AM3" s="26"/>
      <c r="AN3" s="59"/>
    </row>
    <row r="4" spans="2:40" ht="20.25" customHeight="1">
      <c r="B4" s="424" t="s">
        <v>37</v>
      </c>
      <c r="C4" s="425"/>
      <c r="D4" s="426" t="s">
        <v>38</v>
      </c>
      <c r="E4" s="427"/>
      <c r="F4" s="427"/>
      <c r="G4" s="427"/>
      <c r="H4" s="427"/>
      <c r="I4" s="427"/>
      <c r="J4" s="428"/>
      <c r="K4" s="429">
        <v>10</v>
      </c>
      <c r="L4" s="430"/>
      <c r="M4" s="88">
        <f>ROUND(VLOOKUP(K4,'db'!$A$3:$E$424,4,FALSE)*1/1,0)</f>
        <v>11</v>
      </c>
      <c r="N4" s="306">
        <f>ROUND(VLOOKUP(K4,'db'!$A$3:$E$424,5,FALSE)*1/1,0)</f>
        <v>6</v>
      </c>
      <c r="O4" s="27" t="s">
        <v>25</v>
      </c>
      <c r="P4" s="431"/>
      <c r="Q4" s="425"/>
      <c r="R4" s="28"/>
      <c r="S4" s="29"/>
      <c r="T4" s="59"/>
      <c r="V4" s="424" t="s">
        <v>37</v>
      </c>
      <c r="W4" s="425"/>
      <c r="X4" s="426" t="s">
        <v>38</v>
      </c>
      <c r="Y4" s="427"/>
      <c r="Z4" s="427"/>
      <c r="AA4" s="427"/>
      <c r="AB4" s="427"/>
      <c r="AC4" s="427"/>
      <c r="AD4" s="428"/>
      <c r="AE4" s="429">
        <v>10</v>
      </c>
      <c r="AF4" s="430"/>
      <c r="AG4" s="88">
        <f>ROUND(VLOOKUP(AE4,'db'!$A$3:$E$424,4,FALSE)*1/1,0)</f>
        <v>11</v>
      </c>
      <c r="AH4" s="306">
        <f>ROUND(VLOOKUP(AE4,'db'!$A$3:$E$424,5,FALSE)*1/1,0)</f>
        <v>6</v>
      </c>
      <c r="AI4" s="27" t="s">
        <v>25</v>
      </c>
      <c r="AJ4" s="431"/>
      <c r="AK4" s="425"/>
      <c r="AL4" s="28"/>
      <c r="AM4" s="29"/>
      <c r="AN4" s="59"/>
    </row>
    <row r="5" spans="2:40" ht="20.25" customHeight="1">
      <c r="B5" s="447" t="s">
        <v>33</v>
      </c>
      <c r="C5" s="432" t="s">
        <v>34</v>
      </c>
      <c r="D5" s="433"/>
      <c r="E5" s="433"/>
      <c r="F5" s="433"/>
      <c r="G5" s="433"/>
      <c r="H5" s="433"/>
      <c r="I5" s="433"/>
      <c r="J5" s="434"/>
      <c r="K5" s="436" t="s">
        <v>35</v>
      </c>
      <c r="L5" s="437"/>
      <c r="M5" s="440" t="s">
        <v>36</v>
      </c>
      <c r="N5" s="441"/>
      <c r="O5" s="441"/>
      <c r="P5" s="437"/>
      <c r="Q5" s="443" t="s">
        <v>24</v>
      </c>
      <c r="R5" s="444"/>
      <c r="S5" s="445"/>
      <c r="T5" s="59"/>
      <c r="V5" s="447" t="s">
        <v>33</v>
      </c>
      <c r="W5" s="432" t="s">
        <v>34</v>
      </c>
      <c r="X5" s="433"/>
      <c r="Y5" s="433"/>
      <c r="Z5" s="433"/>
      <c r="AA5" s="433"/>
      <c r="AB5" s="433"/>
      <c r="AC5" s="433"/>
      <c r="AD5" s="434"/>
      <c r="AE5" s="436" t="s">
        <v>35</v>
      </c>
      <c r="AF5" s="437"/>
      <c r="AG5" s="440" t="s">
        <v>36</v>
      </c>
      <c r="AH5" s="441"/>
      <c r="AI5" s="441"/>
      <c r="AJ5" s="437"/>
      <c r="AK5" s="443" t="s">
        <v>24</v>
      </c>
      <c r="AL5" s="444"/>
      <c r="AM5" s="445"/>
      <c r="AN5" s="59"/>
    </row>
    <row r="6" spans="2:40" ht="20.25" customHeight="1">
      <c r="B6" s="327"/>
      <c r="C6" s="435"/>
      <c r="D6" s="435"/>
      <c r="E6" s="435"/>
      <c r="F6" s="435"/>
      <c r="G6" s="435"/>
      <c r="H6" s="435"/>
      <c r="I6" s="435"/>
      <c r="J6" s="328"/>
      <c r="K6" s="438"/>
      <c r="L6" s="439"/>
      <c r="M6" s="438"/>
      <c r="N6" s="442"/>
      <c r="O6" s="442"/>
      <c r="P6" s="439"/>
      <c r="Q6" s="446"/>
      <c r="R6" s="332"/>
      <c r="S6" s="333"/>
      <c r="T6" s="59"/>
      <c r="V6" s="327"/>
      <c r="W6" s="435"/>
      <c r="X6" s="435"/>
      <c r="Y6" s="435"/>
      <c r="Z6" s="435"/>
      <c r="AA6" s="435"/>
      <c r="AB6" s="435"/>
      <c r="AC6" s="435"/>
      <c r="AD6" s="328"/>
      <c r="AE6" s="438"/>
      <c r="AF6" s="439"/>
      <c r="AG6" s="438"/>
      <c r="AH6" s="442"/>
      <c r="AI6" s="442"/>
      <c r="AJ6" s="439"/>
      <c r="AK6" s="446"/>
      <c r="AL6" s="332"/>
      <c r="AM6" s="333"/>
      <c r="AN6" s="59"/>
    </row>
    <row r="7" spans="2:40" ht="20.25" customHeight="1">
      <c r="B7" s="18"/>
      <c r="C7" s="117" t="s">
        <v>53</v>
      </c>
      <c r="D7" s="416" t="s">
        <v>15</v>
      </c>
      <c r="E7" s="417"/>
      <c r="F7" s="118"/>
      <c r="G7" s="115"/>
      <c r="H7" s="413" t="s">
        <v>16</v>
      </c>
      <c r="I7" s="330"/>
      <c r="J7" s="414"/>
      <c r="K7" s="116"/>
      <c r="L7" s="381" t="s">
        <v>17</v>
      </c>
      <c r="M7" s="415"/>
      <c r="N7" s="116"/>
      <c r="O7" s="313" t="s">
        <v>18</v>
      </c>
      <c r="P7" s="313"/>
      <c r="Q7" s="279" t="s">
        <v>52</v>
      </c>
      <c r="R7" s="313" t="s">
        <v>19</v>
      </c>
      <c r="S7" s="314"/>
      <c r="T7" s="59"/>
      <c r="V7" s="18"/>
      <c r="W7" s="117" t="s">
        <v>53</v>
      </c>
      <c r="X7" s="416" t="s">
        <v>15</v>
      </c>
      <c r="Y7" s="417"/>
      <c r="Z7" s="118"/>
      <c r="AA7" s="115"/>
      <c r="AB7" s="413" t="s">
        <v>16</v>
      </c>
      <c r="AC7" s="330"/>
      <c r="AD7" s="414"/>
      <c r="AE7" s="116"/>
      <c r="AF7" s="381" t="s">
        <v>17</v>
      </c>
      <c r="AG7" s="415"/>
      <c r="AH7" s="116"/>
      <c r="AI7" s="313" t="s">
        <v>18</v>
      </c>
      <c r="AJ7" s="313"/>
      <c r="AK7" s="279" t="s">
        <v>52</v>
      </c>
      <c r="AL7" s="313" t="s">
        <v>19</v>
      </c>
      <c r="AM7" s="314"/>
      <c r="AN7" s="59"/>
    </row>
    <row r="8" spans="2:40" ht="15.75" customHeight="1">
      <c r="B8" s="418" t="s">
        <v>21</v>
      </c>
      <c r="C8" s="419"/>
      <c r="D8" s="419"/>
      <c r="E8" s="420"/>
      <c r="F8" s="105">
        <v>64.8</v>
      </c>
      <c r="G8" s="225"/>
      <c r="H8" s="226" t="s">
        <v>20</v>
      </c>
      <c r="I8" s="225"/>
      <c r="J8" s="233">
        <v>114</v>
      </c>
      <c r="K8" s="105">
        <v>61</v>
      </c>
      <c r="L8" s="226" t="s">
        <v>20</v>
      </c>
      <c r="M8" s="232">
        <v>105</v>
      </c>
      <c r="N8" s="227">
        <v>70.1</v>
      </c>
      <c r="O8" s="228" t="s">
        <v>20</v>
      </c>
      <c r="P8" s="234">
        <v>116</v>
      </c>
      <c r="Q8" s="307">
        <v>65.4</v>
      </c>
      <c r="R8" s="307" t="s">
        <v>20</v>
      </c>
      <c r="S8" s="308">
        <v>106</v>
      </c>
      <c r="T8" s="59"/>
      <c r="V8" s="418" t="s">
        <v>21</v>
      </c>
      <c r="W8" s="419"/>
      <c r="X8" s="419"/>
      <c r="Y8" s="420"/>
      <c r="Z8" s="105">
        <v>64.8</v>
      </c>
      <c r="AA8" s="104"/>
      <c r="AB8" s="101" t="s">
        <v>20</v>
      </c>
      <c r="AC8" s="104"/>
      <c r="AD8" s="233">
        <v>114</v>
      </c>
      <c r="AE8" s="105">
        <v>61</v>
      </c>
      <c r="AF8" s="101" t="s">
        <v>20</v>
      </c>
      <c r="AG8" s="232">
        <v>105</v>
      </c>
      <c r="AH8" s="227">
        <v>70.1</v>
      </c>
      <c r="AI8" s="89" t="s">
        <v>20</v>
      </c>
      <c r="AJ8" s="234">
        <v>116</v>
      </c>
      <c r="AK8" s="307">
        <v>65.4</v>
      </c>
      <c r="AL8" s="311" t="s">
        <v>20</v>
      </c>
      <c r="AM8" s="308">
        <v>106</v>
      </c>
      <c r="AN8" s="59"/>
    </row>
    <row r="9" spans="2:40" ht="15.75" customHeight="1">
      <c r="B9" s="393" t="s">
        <v>0</v>
      </c>
      <c r="C9" s="395" t="s">
        <v>13</v>
      </c>
      <c r="D9" s="397" t="s">
        <v>14</v>
      </c>
      <c r="E9" s="399" t="s">
        <v>39</v>
      </c>
      <c r="F9" s="401" t="s">
        <v>1</v>
      </c>
      <c r="G9" s="387" t="s">
        <v>8</v>
      </c>
      <c r="H9" s="387" t="s">
        <v>8</v>
      </c>
      <c r="I9" s="389" t="s">
        <v>8</v>
      </c>
      <c r="J9" s="391" t="s">
        <v>8</v>
      </c>
      <c r="K9" s="380" t="s">
        <v>5</v>
      </c>
      <c r="L9" s="382"/>
      <c r="M9" s="380" t="s">
        <v>6</v>
      </c>
      <c r="N9" s="381"/>
      <c r="O9" s="380" t="s">
        <v>7</v>
      </c>
      <c r="P9" s="382"/>
      <c r="Q9" s="380" t="s">
        <v>3</v>
      </c>
      <c r="R9" s="381"/>
      <c r="S9" s="382"/>
      <c r="T9" s="59"/>
      <c r="V9" s="393" t="s">
        <v>0</v>
      </c>
      <c r="W9" s="395" t="s">
        <v>13</v>
      </c>
      <c r="X9" s="397" t="s">
        <v>14</v>
      </c>
      <c r="Y9" s="399" t="s">
        <v>39</v>
      </c>
      <c r="Z9" s="401" t="s">
        <v>1</v>
      </c>
      <c r="AA9" s="387" t="s">
        <v>8</v>
      </c>
      <c r="AB9" s="387" t="s">
        <v>8</v>
      </c>
      <c r="AC9" s="389" t="s">
        <v>8</v>
      </c>
      <c r="AD9" s="391" t="s">
        <v>8</v>
      </c>
      <c r="AE9" s="380" t="s">
        <v>5</v>
      </c>
      <c r="AF9" s="382"/>
      <c r="AG9" s="380" t="s">
        <v>6</v>
      </c>
      <c r="AH9" s="381"/>
      <c r="AI9" s="380" t="s">
        <v>7</v>
      </c>
      <c r="AJ9" s="382"/>
      <c r="AK9" s="380" t="s">
        <v>3</v>
      </c>
      <c r="AL9" s="381"/>
      <c r="AM9" s="382"/>
      <c r="AN9" s="59"/>
    </row>
    <row r="10" spans="2:40" ht="15.75" customHeight="1">
      <c r="B10" s="394"/>
      <c r="C10" s="396"/>
      <c r="D10" s="398"/>
      <c r="E10" s="400"/>
      <c r="F10" s="402"/>
      <c r="G10" s="388"/>
      <c r="H10" s="388"/>
      <c r="I10" s="390"/>
      <c r="J10" s="392"/>
      <c r="K10" s="34" t="s">
        <v>23</v>
      </c>
      <c r="L10" s="20" t="s">
        <v>2</v>
      </c>
      <c r="M10" s="68" t="s">
        <v>23</v>
      </c>
      <c r="N10" s="70" t="s">
        <v>2</v>
      </c>
      <c r="O10" s="37" t="s">
        <v>23</v>
      </c>
      <c r="P10" s="20" t="s">
        <v>2</v>
      </c>
      <c r="Q10" s="37" t="s">
        <v>8</v>
      </c>
      <c r="R10" s="34" t="s">
        <v>23</v>
      </c>
      <c r="S10" s="20" t="s">
        <v>2</v>
      </c>
      <c r="T10" s="59"/>
      <c r="V10" s="394"/>
      <c r="W10" s="396"/>
      <c r="X10" s="398"/>
      <c r="Y10" s="400"/>
      <c r="Z10" s="402"/>
      <c r="AA10" s="388"/>
      <c r="AB10" s="388"/>
      <c r="AC10" s="390"/>
      <c r="AD10" s="392"/>
      <c r="AE10" s="34" t="s">
        <v>23</v>
      </c>
      <c r="AF10" s="20" t="s">
        <v>2</v>
      </c>
      <c r="AG10" s="68" t="s">
        <v>23</v>
      </c>
      <c r="AH10" s="70" t="s">
        <v>2</v>
      </c>
      <c r="AI10" s="37" t="s">
        <v>23</v>
      </c>
      <c r="AJ10" s="20" t="s">
        <v>2</v>
      </c>
      <c r="AK10" s="37" t="s">
        <v>8</v>
      </c>
      <c r="AL10" s="34" t="s">
        <v>23</v>
      </c>
      <c r="AM10" s="20" t="s">
        <v>2</v>
      </c>
      <c r="AN10" s="59"/>
    </row>
    <row r="11" spans="2:40" ht="15.75" customHeight="1">
      <c r="B11" s="119">
        <v>1</v>
      </c>
      <c r="C11" s="160">
        <v>266</v>
      </c>
      <c r="D11" s="295">
        <v>212</v>
      </c>
      <c r="E11" s="121">
        <v>9</v>
      </c>
      <c r="F11" s="268">
        <v>4</v>
      </c>
      <c r="G11" s="82">
        <f>SUMIF(M4,"&gt;8",B11)+SUMIF(M4,"&gt;26",B11)+SUMIF(M4,"&gt;44",B11)+SUMIF(M4,"&gt;62",B11)-SUMIF(M4,"&lt;-9",B11)-SUMIF(M4,"&lt;-27",B11)-SUMIF(M4,"&lt;-45",B11)-SUMIF(M4,"&lt;-63",B11)</f>
        <v>1</v>
      </c>
      <c r="H11" s="123" t="str">
        <f aca="true" t="shared" si="0" ref="H11:H16">IF(G11=4,"| | | |",IF(G11=3,"| | |",IF(G11=2,"| |",IF(G11=1,"|",IF(G11=0,"",IF(G11=-1,"- |",G11))))))</f>
        <v>|</v>
      </c>
      <c r="I11" s="49">
        <f>SUMIF(N4,"&gt;8",B11)+SUMIF(N4,"&gt;26",B11)+SUMIF(N4,"&gt;44",B11)+SUMIF(N4,"&gt;62",B11)-SUMIF(N4,"&lt;-9",B11)-SUMIF(N4,"&lt;-27",B11)-SUMIF(N4,"&lt;-45",B11)-SUMIF(N4,"&lt;-63",B11)</f>
        <v>0</v>
      </c>
      <c r="J11" s="268">
        <f aca="true" t="shared" si="1" ref="J11:J19">IF(I11=4,"| | | |",IF(I11=3,"| | |",IF(I11=2,"| |",IF(I11=1,"|",IF(I11=0,"",IF(I11=-1,"- |",I11))))))</f>
      </c>
      <c r="K11" s="161"/>
      <c r="L11" s="162"/>
      <c r="M11" s="163"/>
      <c r="N11" s="164"/>
      <c r="O11" s="161"/>
      <c r="P11" s="165"/>
      <c r="Q11" s="166"/>
      <c r="R11" s="167"/>
      <c r="S11" s="165"/>
      <c r="T11" s="248"/>
      <c r="U11" s="249"/>
      <c r="V11" s="119">
        <v>1</v>
      </c>
      <c r="W11" s="160">
        <v>266</v>
      </c>
      <c r="X11" s="295">
        <v>212</v>
      </c>
      <c r="Y11" s="121">
        <v>9</v>
      </c>
      <c r="Z11" s="268">
        <v>4</v>
      </c>
      <c r="AA11" s="82">
        <f>SUMIF(AG4,"&gt;8",V11)+SUMIF(AG4,"&gt;26",V11)+SUMIF(AG4,"&gt;44",V11)+SUMIF(AG4,"&gt;62",V11)-SUMIF(AG4,"&lt;-9",V11)-SUMIF(AG4,"&lt;-27",V11)-SUMIF(AG4,"&lt;-45",V11)-SUMIF(AG4,"&lt;-63",V11)</f>
        <v>1</v>
      </c>
      <c r="AB11" s="123" t="str">
        <f aca="true" t="shared" si="2" ref="AB11:AB16">IF(AA11=4,"| | | |",IF(AA11=3,"| | |",IF(AA11=2,"| |",IF(AA11=1,"|",IF(AA11=0,"",IF(AA11=-1,"- |",AA11))))))</f>
        <v>|</v>
      </c>
      <c r="AC11" s="49">
        <f>SUMIF(AH4,"&gt;8",V11)+SUMIF(AH4,"&gt;26",V11)+SUMIF(AH4,"&gt;44",V11)+SUMIF(AH4,"&gt;62",V11)-SUMIF(AH4,"&lt;-9",V11)-SUMIF(AH4,"&lt;-27",V11)-SUMIF(AH4,"&lt;-45",V11)-SUMIF(AH4,"&lt;-63",V11)</f>
        <v>0</v>
      </c>
      <c r="AD11" s="268">
        <f aca="true" t="shared" si="3" ref="AD11:AD19">IF(AC11=4,"| | | |",IF(AC11=3,"| | |",IF(AC11=2,"| |",IF(AC11=1,"|",IF(AC11=0,"",IF(AC11=-1,"- |",AC11))))))</f>
      </c>
      <c r="AE11" s="161"/>
      <c r="AF11" s="162"/>
      <c r="AG11" s="163"/>
      <c r="AH11" s="164"/>
      <c r="AI11" s="161"/>
      <c r="AJ11" s="165"/>
      <c r="AK11" s="166"/>
      <c r="AL11" s="167"/>
      <c r="AM11" s="165"/>
      <c r="AN11" s="59"/>
    </row>
    <row r="12" spans="2:40" ht="15.75" customHeight="1">
      <c r="B12" s="124">
        <v>2</v>
      </c>
      <c r="C12" s="168">
        <v>138</v>
      </c>
      <c r="D12" s="296">
        <v>126</v>
      </c>
      <c r="E12" s="126">
        <v>15</v>
      </c>
      <c r="F12" s="266">
        <v>3</v>
      </c>
      <c r="G12" s="83">
        <f>SUMIF(M4,"&gt;14",B11)+SUMIF(M4,"&gt;32",B11)+SUMIF(M4,"&gt;50",B11)+SUMIF(M4,"&gt;68",B11)-SUMIF(M4,"&lt;-3",B11)-SUMIF(M4,"&lt;-21",B11)-SUMIF(M4,"&lt;-39",B11)-SUMIF(M4,"&lt;-57",B11)</f>
        <v>0</v>
      </c>
      <c r="H12" s="127">
        <f t="shared" si="0"/>
      </c>
      <c r="I12" s="50">
        <f>SUMIF(N4,"&gt;14",B11)+SUMIF(N4,"&gt;32",B11)+SUMIF(N4,"&gt;50",B11)+SUMIF(N4,"&gt;68",B11)-SUMIF(N4,"&lt;-3",B11)-SUMIF(N4,"&lt;-21",B11)-SUMIF(N4,"&lt;-39",B11)-SUMIF(N4,"&lt;-57",B11)</f>
        <v>0</v>
      </c>
      <c r="J12" s="266">
        <f t="shared" si="1"/>
      </c>
      <c r="K12" s="169"/>
      <c r="L12" s="170"/>
      <c r="M12" s="171"/>
      <c r="N12" s="172"/>
      <c r="O12" s="169"/>
      <c r="P12" s="173"/>
      <c r="Q12" s="174"/>
      <c r="R12" s="175"/>
      <c r="S12" s="173"/>
      <c r="T12" s="248"/>
      <c r="U12" s="249"/>
      <c r="V12" s="124">
        <v>2</v>
      </c>
      <c r="W12" s="168">
        <v>138</v>
      </c>
      <c r="X12" s="296">
        <v>126</v>
      </c>
      <c r="Y12" s="126">
        <v>15</v>
      </c>
      <c r="Z12" s="266">
        <v>3</v>
      </c>
      <c r="AA12" s="83">
        <f>SUMIF(AG4,"&gt;14",V11)+SUMIF(AG4,"&gt;32",V11)+SUMIF(AG4,"&gt;50",V11)+SUMIF(AG4,"&gt;68",V11)-SUMIF(AG4,"&lt;-3",V11)-SUMIF(AG4,"&lt;-21",V11)-SUMIF(AG4,"&lt;-39",V11)-SUMIF(AG4,"&lt;-57",V11)</f>
        <v>0</v>
      </c>
      <c r="AB12" s="127">
        <f t="shared" si="2"/>
      </c>
      <c r="AC12" s="50">
        <f>SUMIF(AH4,"&gt;14",V11)+SUMIF(AH4,"&gt;32",V11)+SUMIF(AH4,"&gt;50",V11)+SUMIF(AH4,"&gt;68",V11)-SUMIF(AH4,"&lt;-3",V11)-SUMIF(AH4,"&lt;-21",V11)-SUMIF(AH4,"&lt;-39",V11)-SUMIF(AH4,"&lt;-57",V11)</f>
        <v>0</v>
      </c>
      <c r="AD12" s="266">
        <f t="shared" si="3"/>
      </c>
      <c r="AE12" s="169"/>
      <c r="AF12" s="170"/>
      <c r="AG12" s="171"/>
      <c r="AH12" s="172"/>
      <c r="AI12" s="169"/>
      <c r="AJ12" s="173"/>
      <c r="AK12" s="174"/>
      <c r="AL12" s="175"/>
      <c r="AM12" s="173"/>
      <c r="AN12" s="59"/>
    </row>
    <row r="13" spans="2:40" ht="15.75" customHeight="1">
      <c r="B13" s="128">
        <v>3</v>
      </c>
      <c r="C13" s="176">
        <v>240</v>
      </c>
      <c r="D13" s="298">
        <v>230</v>
      </c>
      <c r="E13" s="130">
        <v>13</v>
      </c>
      <c r="F13" s="131">
        <v>4</v>
      </c>
      <c r="G13" s="84">
        <f>SUMIF(M4,"&gt;12",B11)+SUMIF(M4,"&gt;30",B11)+SUMIF(M4,"&gt;48",B11)+SUMIF(M4,"&gt;66",B11)-SUMIF(M4,"&lt;-5",B11)-SUMIF(M4,"&lt;-23",B11)-SUMIF(M4,"&lt;-41",B11)-SUMIF(M4,"&lt;-59",B11)</f>
        <v>0</v>
      </c>
      <c r="H13" s="132">
        <f t="shared" si="0"/>
      </c>
      <c r="I13" s="47">
        <f>SUMIF(N4,"&gt;12",B11)+SUMIF(N4,"&gt;30",B11)+SUMIF(N4,"&gt;48",B11)+SUMIF(N4,"&gt;66",B11)-SUMIF(N4,"&lt;-5",B11)-SUMIF(N4,"&lt;-23",B11)-SUMIF(N4,"&lt;-41",B11)-SUMIF(N4,"&lt;-59",B11)</f>
        <v>0</v>
      </c>
      <c r="J13" s="131">
        <f t="shared" si="1"/>
      </c>
      <c r="K13" s="177"/>
      <c r="L13" s="178"/>
      <c r="M13" s="179"/>
      <c r="N13" s="180"/>
      <c r="O13" s="177"/>
      <c r="P13" s="181"/>
      <c r="Q13" s="182"/>
      <c r="R13" s="183"/>
      <c r="S13" s="181"/>
      <c r="T13" s="248"/>
      <c r="U13" s="249"/>
      <c r="V13" s="128">
        <v>3</v>
      </c>
      <c r="W13" s="176">
        <v>240</v>
      </c>
      <c r="X13" s="298">
        <v>230</v>
      </c>
      <c r="Y13" s="130">
        <v>13</v>
      </c>
      <c r="Z13" s="131">
        <v>4</v>
      </c>
      <c r="AA13" s="84">
        <f>SUMIF(AG4,"&gt;12",V11)+SUMIF(AG4,"&gt;30",V11)+SUMIF(AG4,"&gt;48",V11)+SUMIF(AG4,"&gt;66",V11)-SUMIF(AG4,"&lt;-5",V11)-SUMIF(AG4,"&lt;-23",V11)-SUMIF(AG4,"&lt;-41",V11)-SUMIF(AG4,"&lt;-59",V11)</f>
        <v>0</v>
      </c>
      <c r="AB13" s="132">
        <f t="shared" si="2"/>
      </c>
      <c r="AC13" s="47">
        <f>SUMIF(AH4,"&gt;12",V11)+SUMIF(AH4,"&gt;30",V11)+SUMIF(AH4,"&gt;48",V11)+SUMIF(AH4,"&gt;66",V11)-SUMIF(AH4,"&lt;-5",V11)-SUMIF(AH4,"&lt;-23",V11)-SUMIF(AH4,"&lt;-41",V11)-SUMIF(AH4,"&lt;-59",V11)</f>
        <v>0</v>
      </c>
      <c r="AD13" s="131">
        <f t="shared" si="3"/>
      </c>
      <c r="AE13" s="177"/>
      <c r="AF13" s="178"/>
      <c r="AG13" s="179"/>
      <c r="AH13" s="180"/>
      <c r="AI13" s="177"/>
      <c r="AJ13" s="181"/>
      <c r="AK13" s="182"/>
      <c r="AL13" s="183"/>
      <c r="AM13" s="181"/>
      <c r="AN13" s="59"/>
    </row>
    <row r="14" spans="2:40" ht="15.75" customHeight="1">
      <c r="B14" s="119">
        <v>4</v>
      </c>
      <c r="C14" s="160">
        <v>335</v>
      </c>
      <c r="D14" s="295">
        <v>315</v>
      </c>
      <c r="E14" s="121">
        <v>3</v>
      </c>
      <c r="F14" s="268">
        <v>4</v>
      </c>
      <c r="G14" s="82">
        <f>SUMIF(M4,"&gt;2",B11)+SUMIF(M4,"&gt;20",B11)+SUMIF(M4,"&gt;38",B11)+SUMIF(M4,"&gt;56",B11)-SUMIF(M4,"&lt;-15",B11)-SUMIF(M4,"&lt;-33",B11)-SUMIF(M4,"&lt;-51",B11)-SUMIF(M4,"&lt;-69",B11)</f>
        <v>1</v>
      </c>
      <c r="H14" s="123" t="str">
        <f t="shared" si="0"/>
        <v>|</v>
      </c>
      <c r="I14" s="49">
        <f>SUMIF(N4,"&gt;2",B11)+SUMIF(N4,"&gt;20",B11)+SUMIF(N4,"&gt;38",B11)+SUMIF(N4,"&gt;56",B11)-SUMIF(N4,"&lt;-15",B11)-SUMIF(N4,"&lt;-33",B11)-SUMIF(N4,"&lt;-51",B11)-SUMIF(N4,"&lt;-69",B11)</f>
        <v>1</v>
      </c>
      <c r="J14" s="268" t="str">
        <f t="shared" si="1"/>
        <v>|</v>
      </c>
      <c r="K14" s="161"/>
      <c r="L14" s="165"/>
      <c r="M14" s="163"/>
      <c r="N14" s="164"/>
      <c r="O14" s="161"/>
      <c r="P14" s="165"/>
      <c r="Q14" s="166"/>
      <c r="R14" s="167"/>
      <c r="S14" s="165"/>
      <c r="T14" s="248"/>
      <c r="U14" s="249"/>
      <c r="V14" s="119">
        <v>4</v>
      </c>
      <c r="W14" s="160">
        <v>335</v>
      </c>
      <c r="X14" s="295">
        <v>315</v>
      </c>
      <c r="Y14" s="121">
        <v>3</v>
      </c>
      <c r="Z14" s="268">
        <v>4</v>
      </c>
      <c r="AA14" s="82">
        <f>SUMIF(AG4,"&gt;2",V11)+SUMIF(AG4,"&gt;20",V11)+SUMIF(AG4,"&gt;38",V11)+SUMIF(AG4,"&gt;56",V11)-SUMIF(AG4,"&lt;-15",V11)-SUMIF(AG4,"&lt;-33",V11)-SUMIF(AG4,"&lt;-51",V11)-SUMIF(AG4,"&lt;-69",V11)</f>
        <v>1</v>
      </c>
      <c r="AB14" s="123" t="str">
        <f t="shared" si="2"/>
        <v>|</v>
      </c>
      <c r="AC14" s="49">
        <f>SUMIF(AH4,"&gt;2",V11)+SUMIF(AH4,"&gt;20",V11)+SUMIF(AH4,"&gt;38",V11)+SUMIF(AH4,"&gt;56",V11)-SUMIF(AH4,"&lt;-15",V11)-SUMIF(AH4,"&lt;-33",V11)-SUMIF(AH4,"&lt;-51",V11)-SUMIF(AH4,"&lt;-69",V11)</f>
        <v>1</v>
      </c>
      <c r="AD14" s="268" t="str">
        <f t="shared" si="3"/>
        <v>|</v>
      </c>
      <c r="AE14" s="161"/>
      <c r="AF14" s="165"/>
      <c r="AG14" s="163"/>
      <c r="AH14" s="164"/>
      <c r="AI14" s="161"/>
      <c r="AJ14" s="165"/>
      <c r="AK14" s="166"/>
      <c r="AL14" s="167"/>
      <c r="AM14" s="165"/>
      <c r="AN14" s="59"/>
    </row>
    <row r="15" spans="2:40" ht="15.75" customHeight="1">
      <c r="B15" s="124">
        <v>5</v>
      </c>
      <c r="C15" s="168">
        <v>290</v>
      </c>
      <c r="D15" s="296">
        <v>256</v>
      </c>
      <c r="E15" s="126">
        <v>7</v>
      </c>
      <c r="F15" s="266">
        <v>4</v>
      </c>
      <c r="G15" s="83">
        <f>SUMIF(M4,"&gt;6",B11)+SUMIF(M4,"&gt;24",B11)+SUMIF(M4,"&gt;42",B11)+SUMIF(M4,"&gt;60",B11)-SUMIF(M4,"&lt;-11",B11)-SUMIF(M4,"&lt;-29",B11)-SUMIF(M4,"&lt;-47",B11)-SUMIF(M4,"&lt;-65",B11)</f>
        <v>1</v>
      </c>
      <c r="H15" s="127" t="str">
        <f t="shared" si="0"/>
        <v>|</v>
      </c>
      <c r="I15" s="50">
        <f>SUMIF(N4,"&gt;6",B11)+SUMIF(N4,"&gt;24",B11)+SUMIF(N4,"&gt;42",B11)+SUMIF(N4,"&gt;60",B11)-SUMIF(N4,"&lt;-11",B11)-SUMIF(N4,"&lt;-29",B11)-SUMIF(N4,"&lt;-47",B11)-SUMIF(N4,"&lt;-65",B11)</f>
        <v>0</v>
      </c>
      <c r="J15" s="266">
        <f t="shared" si="1"/>
      </c>
      <c r="K15" s="169"/>
      <c r="L15" s="173"/>
      <c r="M15" s="171"/>
      <c r="N15" s="172"/>
      <c r="O15" s="169"/>
      <c r="P15" s="173"/>
      <c r="Q15" s="174"/>
      <c r="R15" s="175"/>
      <c r="S15" s="173"/>
      <c r="T15" s="248"/>
      <c r="U15" s="249"/>
      <c r="V15" s="124">
        <v>5</v>
      </c>
      <c r="W15" s="168">
        <v>290</v>
      </c>
      <c r="X15" s="296">
        <v>256</v>
      </c>
      <c r="Y15" s="126">
        <v>7</v>
      </c>
      <c r="Z15" s="266">
        <v>4</v>
      </c>
      <c r="AA15" s="83">
        <f>SUMIF(AG4,"&gt;6",V11)+SUMIF(AG4,"&gt;24",V11)+SUMIF(AG4,"&gt;42",V11)+SUMIF(AG4,"&gt;60",V11)-SUMIF(AG4,"&lt;-11",V11)-SUMIF(AG4,"&lt;-29",V11)-SUMIF(AG4,"&lt;-47",V11)-SUMIF(AG4,"&lt;-65",V11)</f>
        <v>1</v>
      </c>
      <c r="AB15" s="127" t="str">
        <f t="shared" si="2"/>
        <v>|</v>
      </c>
      <c r="AC15" s="50">
        <f>SUMIF(AH4,"&gt;6",V11)+SUMIF(AH4,"&gt;24",V11)+SUMIF(AH4,"&gt;42",V11)+SUMIF(AH4,"&gt;60",V11)-SUMIF(AH4,"&lt;-11",V11)-SUMIF(AH4,"&lt;-29",V11)-SUMIF(AH4,"&lt;-47",V11)-SUMIF(AH4,"&lt;-65",V11)</f>
        <v>0</v>
      </c>
      <c r="AD15" s="266">
        <f t="shared" si="3"/>
      </c>
      <c r="AE15" s="169"/>
      <c r="AF15" s="173"/>
      <c r="AG15" s="171"/>
      <c r="AH15" s="172"/>
      <c r="AI15" s="169"/>
      <c r="AJ15" s="173"/>
      <c r="AK15" s="174"/>
      <c r="AL15" s="175"/>
      <c r="AM15" s="173"/>
      <c r="AN15" s="59"/>
    </row>
    <row r="16" spans="2:40" ht="15.75" customHeight="1">
      <c r="B16" s="128">
        <v>6</v>
      </c>
      <c r="C16" s="176">
        <v>175</v>
      </c>
      <c r="D16" s="298">
        <v>165</v>
      </c>
      <c r="E16" s="130">
        <v>11</v>
      </c>
      <c r="F16" s="131">
        <v>3</v>
      </c>
      <c r="G16" s="84">
        <f>SUMIF(M4,"&gt;10",B11)+SUMIF(M4,"&gt;28",B11)+SUMIF(M4,"&gt;46",B11)+SUMIF(M4,"&gt;64",B11)-SUMIF(M4,"&lt;-7",B11)-SUMIF(M4,"&lt;-25",B11)-SUMIF(M4,"&lt;-43",B11)-SUMIF(M4,"&lt;-61",B11)</f>
        <v>1</v>
      </c>
      <c r="H16" s="132" t="str">
        <f t="shared" si="0"/>
        <v>|</v>
      </c>
      <c r="I16" s="47">
        <f>SUMIF(N4,"&gt;10",B11)+SUMIF(N4,"&gt;28",B11)+SUMIF(N4,"&gt;46",B11)+SUMIF(N4,"&gt;64",B11)-SUMIF(N4,"&lt;-7",B11)-SUMIF(N4,"&lt;-25",B11)-SUMIF(N4,"&lt;-43",B11)-SUMIF(N4,"&lt;-61",B11)</f>
        <v>0</v>
      </c>
      <c r="J16" s="131">
        <f t="shared" si="1"/>
      </c>
      <c r="K16" s="177"/>
      <c r="L16" s="181"/>
      <c r="M16" s="179"/>
      <c r="N16" s="180"/>
      <c r="O16" s="177"/>
      <c r="P16" s="181"/>
      <c r="Q16" s="182"/>
      <c r="R16" s="183"/>
      <c r="S16" s="181"/>
      <c r="T16" s="248"/>
      <c r="U16" s="249"/>
      <c r="V16" s="128">
        <v>6</v>
      </c>
      <c r="W16" s="176">
        <v>175</v>
      </c>
      <c r="X16" s="298">
        <v>165</v>
      </c>
      <c r="Y16" s="130">
        <v>11</v>
      </c>
      <c r="Z16" s="131">
        <v>3</v>
      </c>
      <c r="AA16" s="84">
        <f>SUMIF(AG4,"&gt;10",V11)+SUMIF(AG4,"&gt;28",V11)+SUMIF(AG4,"&gt;46",V11)+SUMIF(AG4,"&gt;64",V11)-SUMIF(AG4,"&lt;-7",V11)-SUMIF(AG4,"&lt;-25",V11)-SUMIF(AG4,"&lt;-43",V11)-SUMIF(AG4,"&lt;-61",V11)</f>
        <v>1</v>
      </c>
      <c r="AB16" s="132" t="str">
        <f t="shared" si="2"/>
        <v>|</v>
      </c>
      <c r="AC16" s="47">
        <f>SUMIF(AH4,"&gt;10",V11)+SUMIF(AH4,"&gt;28",V11)+SUMIF(AH4,"&gt;46",V11)+SUMIF(AH4,"&gt;64",V11)-SUMIF(AH4,"&lt;-7",V11)-SUMIF(AH4,"&lt;-25",V11)-SUMIF(AH4,"&lt;-43",V11)-SUMIF(AH4,"&lt;-61",V11)</f>
        <v>0</v>
      </c>
      <c r="AD16" s="131">
        <f t="shared" si="3"/>
      </c>
      <c r="AE16" s="177"/>
      <c r="AF16" s="181"/>
      <c r="AG16" s="179"/>
      <c r="AH16" s="180"/>
      <c r="AI16" s="177"/>
      <c r="AJ16" s="181"/>
      <c r="AK16" s="182"/>
      <c r="AL16" s="183"/>
      <c r="AM16" s="181"/>
      <c r="AN16" s="59"/>
    </row>
    <row r="17" spans="2:40" ht="15.75" customHeight="1">
      <c r="B17" s="119">
        <v>7</v>
      </c>
      <c r="C17" s="160">
        <v>465</v>
      </c>
      <c r="D17" s="295">
        <v>400</v>
      </c>
      <c r="E17" s="121">
        <v>1</v>
      </c>
      <c r="F17" s="268">
        <v>5</v>
      </c>
      <c r="G17" s="82">
        <f>SUMIF(M4,"&gt;0",B11)+SUMIF(M4,"&gt;18",B11)+SUMIF(M4,"&gt;36",B11)+SUMIF(M4,"&gt;54",B11)+SUMIF(M4,"&gt;72",B11)-SUMIF(M4,"&lt;-17",B11)-SUMIF(M4,"&lt;-35",B11)-SUMIF(M4,"&lt;-53",B11)-SUMIF(M4,"&lt;-71",B11)-SUMIF(M4,"&lt;-89",B11)</f>
        <v>1</v>
      </c>
      <c r="H17" s="123" t="str">
        <f>IF(G17=5,"| | | | |",IF(G17=4,"| | | |",IF(G17=3,"| | |",IF(G17=2,"| |",IF(G17=1,"|",IF(G17=0,"",IF(G17=-1,"- |",G17)))))))</f>
        <v>|</v>
      </c>
      <c r="I17" s="49">
        <f>SUMIF(N4,"&gt;0",B11)+SUMIF(N4,"&gt;18",B11)+SUMIF(N4,"&gt;36",B11)+SUMIF(N4,"&gt;54",B11)-SUMIF(N4,"&lt;-17",B11)-SUMIF(N4,"&lt;-35",B11)-SUMIF(N4,"&lt;-53",B11)-SUMIF(N4,"&lt;-71",B11)</f>
        <v>1</v>
      </c>
      <c r="J17" s="268" t="str">
        <f t="shared" si="1"/>
        <v>|</v>
      </c>
      <c r="K17" s="161"/>
      <c r="L17" s="165"/>
      <c r="M17" s="163"/>
      <c r="N17" s="164"/>
      <c r="O17" s="161"/>
      <c r="P17" s="165"/>
      <c r="Q17" s="166"/>
      <c r="R17" s="167"/>
      <c r="S17" s="165"/>
      <c r="T17" s="248"/>
      <c r="U17" s="249"/>
      <c r="V17" s="119">
        <v>7</v>
      </c>
      <c r="W17" s="160">
        <v>465</v>
      </c>
      <c r="X17" s="295">
        <v>400</v>
      </c>
      <c r="Y17" s="121">
        <v>1</v>
      </c>
      <c r="Z17" s="268">
        <v>5</v>
      </c>
      <c r="AA17" s="82">
        <f>SUMIF(AG4,"&gt;0",V11)+SUMIF(AG4,"&gt;18",V11)+SUMIF(AG4,"&gt;36",V11)+SUMIF(AG4,"&gt;54",V11)+SUMIF(AG4,"&gt;72",V11)-SUMIF(AG4,"&lt;-17",V11)-SUMIF(AG4,"&lt;-35",V11)-SUMIF(AG4,"&lt;-53",V11)-SUMIF(AG4,"&lt;-71",V11)-SUMIF(AG4,"&lt;-89",V11)</f>
        <v>1</v>
      </c>
      <c r="AB17" s="123" t="str">
        <f>IF(AA17=5,"| | | | |",IF(AA17=4,"| | | |",IF(AA17=3,"| | |",IF(AA17=2,"| |",IF(AA17=1,"|",IF(AA17=0,"",IF(AA17=-1,"- |",AA17)))))))</f>
        <v>|</v>
      </c>
      <c r="AC17" s="49">
        <f>SUMIF(AH4,"&gt;0",V11)+SUMIF(AH4,"&gt;18",V11)+SUMIF(AH4,"&gt;36",V11)+SUMIF(AH4,"&gt;54",V11)-SUMIF(AH4,"&lt;-17",V11)-SUMIF(AH4,"&lt;-35",V11)-SUMIF(AH4,"&lt;-53",V11)-SUMIF(AH4,"&lt;-71",V11)</f>
        <v>1</v>
      </c>
      <c r="AD17" s="268" t="str">
        <f t="shared" si="3"/>
        <v>|</v>
      </c>
      <c r="AE17" s="161"/>
      <c r="AF17" s="165"/>
      <c r="AG17" s="163"/>
      <c r="AH17" s="164"/>
      <c r="AI17" s="161"/>
      <c r="AJ17" s="165"/>
      <c r="AK17" s="166"/>
      <c r="AL17" s="167"/>
      <c r="AM17" s="165"/>
      <c r="AN17" s="59"/>
    </row>
    <row r="18" spans="2:40" ht="15.75" customHeight="1">
      <c r="B18" s="124">
        <v>8</v>
      </c>
      <c r="C18" s="168">
        <v>304</v>
      </c>
      <c r="D18" s="296">
        <v>215</v>
      </c>
      <c r="E18" s="126">
        <v>17</v>
      </c>
      <c r="F18" s="266">
        <v>4</v>
      </c>
      <c r="G18" s="83">
        <f>SUMIF(M4,"&gt;16",B11)+SUMIF(M4,"&gt;34",B11)+SUMIF(M4,"&gt;52",B11)+SUMIF(M4,"&gt;70",B11)-SUMIF(M4,"&lt;-1",B11)-SUMIF(M4,"&lt;-19",B11)-SUMIF(M4,"&lt;-37",B11)-SUMIF(M4,"&lt;-55",B11)</f>
        <v>0</v>
      </c>
      <c r="H18" s="127">
        <f>IF(G18=4,"| | | |",IF(G18=3,"| | |",IF(G18=2,"| |",IF(G18=1,"|",IF(G18=0,"",IF(G18=-1,"- |",G18))))))</f>
      </c>
      <c r="I18" s="50">
        <f>SUMIF(N4,"&gt;16",B11)+SUMIF(N4,"&gt;34",B11)+SUMIF(N4,"&gt;52",B11)+SUMIF(N4,"&gt;70",B11)-SUMIF(N4,"&lt;-1",B11)-SUMIF(N4,"&lt;-19",B11)-SUMIF(N4,"&lt;-37",B11)-SUMIF(N4,"&lt;-55",B11)</f>
        <v>0</v>
      </c>
      <c r="J18" s="266">
        <f t="shared" si="1"/>
      </c>
      <c r="K18" s="169"/>
      <c r="L18" s="173"/>
      <c r="M18" s="171"/>
      <c r="N18" s="172"/>
      <c r="O18" s="169"/>
      <c r="P18" s="173"/>
      <c r="Q18" s="174"/>
      <c r="R18" s="175"/>
      <c r="S18" s="173"/>
      <c r="T18" s="248"/>
      <c r="U18" s="249"/>
      <c r="V18" s="124">
        <v>8</v>
      </c>
      <c r="W18" s="168">
        <v>304</v>
      </c>
      <c r="X18" s="296">
        <v>215</v>
      </c>
      <c r="Y18" s="126">
        <v>17</v>
      </c>
      <c r="Z18" s="266">
        <v>4</v>
      </c>
      <c r="AA18" s="83">
        <f>SUMIF(AG4,"&gt;16",V11)+SUMIF(AG4,"&gt;34",V11)+SUMIF(AG4,"&gt;52",V11)+SUMIF(AG4,"&gt;70",V11)-SUMIF(AG4,"&lt;-1",V11)-SUMIF(AG4,"&lt;-19",V11)-SUMIF(AG4,"&lt;-37",V11)-SUMIF(AG4,"&lt;-55",V11)</f>
        <v>0</v>
      </c>
      <c r="AB18" s="127">
        <f>IF(AA18=4,"| | | |",IF(AA18=3,"| | |",IF(AA18=2,"| |",IF(AA18=1,"|",IF(AA18=0,"",IF(AA18=-1,"- |",AA18))))))</f>
      </c>
      <c r="AC18" s="50">
        <f>SUMIF(AH4,"&gt;16",V11)+SUMIF(AH4,"&gt;34",V11)+SUMIF(AH4,"&gt;52",V11)+SUMIF(AH4,"&gt;70",V11)-SUMIF(AH4,"&lt;-1",V11)-SUMIF(AH4,"&lt;-19",V11)-SUMIF(AH4,"&lt;-37",V11)-SUMIF(AH4,"&lt;-55",V11)</f>
        <v>0</v>
      </c>
      <c r="AD18" s="266">
        <f t="shared" si="3"/>
      </c>
      <c r="AE18" s="169"/>
      <c r="AF18" s="173"/>
      <c r="AG18" s="171"/>
      <c r="AH18" s="172"/>
      <c r="AI18" s="169"/>
      <c r="AJ18" s="173"/>
      <c r="AK18" s="174"/>
      <c r="AL18" s="175"/>
      <c r="AM18" s="173"/>
      <c r="AN18" s="59"/>
    </row>
    <row r="19" spans="2:40" ht="15.75" customHeight="1">
      <c r="B19" s="133">
        <v>9</v>
      </c>
      <c r="C19" s="184">
        <v>278</v>
      </c>
      <c r="D19" s="299">
        <v>269</v>
      </c>
      <c r="E19" s="130">
        <v>5</v>
      </c>
      <c r="F19" s="131">
        <v>4</v>
      </c>
      <c r="G19" s="84">
        <f>SUMIF(M4,"&gt;4",B11)+SUMIF(M4,"&gt;22",B11)+SUMIF(M4,"&gt;40",B11)+SUMIF(M4,"&gt;58",B11)-SUMIF(M4,"&lt;-13",B11)-SUMIF(M4,"&lt;-31",B11)-SUMIF(M4,"&lt;-49",B11)-SUMIF(M4,"&lt;-67",B11)</f>
        <v>1</v>
      </c>
      <c r="H19" s="132" t="str">
        <f>IF(G19=4,"| | | |",IF(G19=3,"| | |",IF(G19=2,"| |",IF(G19=1,"|",IF(G19=0,"",IF(G19=-1,"- |",G19))))))</f>
        <v>|</v>
      </c>
      <c r="I19" s="47">
        <f>SUMIF(N4,"&gt;4",B11)+SUMIF(N4,"&gt;22",B11)+SUMIF(N4,"&gt;40",B11)+SUMIF(N4,"&gt;58",B11)-SUMIF(N4,"&lt;-13",B11)-SUMIF(N4,"&lt;-31",B11)-SUMIF(N4,"&lt;-49",B11)-SUMIF(N4,"&lt;-67",B11)</f>
        <v>1</v>
      </c>
      <c r="J19" s="131" t="str">
        <f t="shared" si="1"/>
        <v>|</v>
      </c>
      <c r="K19" s="177"/>
      <c r="L19" s="181"/>
      <c r="M19" s="179"/>
      <c r="N19" s="180"/>
      <c r="O19" s="185"/>
      <c r="P19" s="186"/>
      <c r="Q19" s="187"/>
      <c r="R19" s="188"/>
      <c r="S19" s="186"/>
      <c r="T19" s="248"/>
      <c r="U19" s="249"/>
      <c r="V19" s="133">
        <v>9</v>
      </c>
      <c r="W19" s="184">
        <v>278</v>
      </c>
      <c r="X19" s="299">
        <v>269</v>
      </c>
      <c r="Y19" s="130">
        <v>5</v>
      </c>
      <c r="Z19" s="131">
        <v>4</v>
      </c>
      <c r="AA19" s="84">
        <f>SUMIF(AG4,"&gt;4",V11)+SUMIF(AG4,"&gt;22",V11)+SUMIF(AG4,"&gt;40",V11)+SUMIF(AG4,"&gt;58",V11)-SUMIF(AG4,"&lt;-13",V11)-SUMIF(AG4,"&lt;-31",V11)-SUMIF(AG4,"&lt;-49",V11)-SUMIF(AG4,"&lt;-67",V11)</f>
        <v>1</v>
      </c>
      <c r="AB19" s="132" t="str">
        <f>IF(AA19=4,"| | | |",IF(AA19=3,"| | |",IF(AA19=2,"| |",IF(AA19=1,"|",IF(AA19=0,"",IF(AA19=-1,"- |",AA19))))))</f>
        <v>|</v>
      </c>
      <c r="AC19" s="47">
        <f>SUMIF(AH4,"&gt;4",V11)+SUMIF(AH4,"&gt;22",V11)+SUMIF(AH4,"&gt;40",V11)+SUMIF(AH4,"&gt;58",V11)-SUMIF(AH4,"&lt;-13",V11)-SUMIF(AH4,"&lt;-31",V11)-SUMIF(AH4,"&lt;-49",V11)-SUMIF(AH4,"&lt;-67",V11)</f>
        <v>1</v>
      </c>
      <c r="AD19" s="131" t="str">
        <f t="shared" si="3"/>
        <v>|</v>
      </c>
      <c r="AE19" s="177"/>
      <c r="AF19" s="181"/>
      <c r="AG19" s="179"/>
      <c r="AH19" s="180"/>
      <c r="AI19" s="185"/>
      <c r="AJ19" s="186"/>
      <c r="AK19" s="187"/>
      <c r="AL19" s="188"/>
      <c r="AM19" s="186"/>
      <c r="AN19" s="59"/>
    </row>
    <row r="20" spans="2:40" ht="15.75" customHeight="1">
      <c r="B20" s="135" t="s">
        <v>4</v>
      </c>
      <c r="C20" s="189">
        <f>SUM(C11:C19)</f>
        <v>2491</v>
      </c>
      <c r="D20" s="300">
        <f>SUM(D11:D19)</f>
        <v>2188</v>
      </c>
      <c r="E20" s="137" t="s">
        <v>4</v>
      </c>
      <c r="F20" s="138">
        <f>SUM(F11:F19)</f>
        <v>35</v>
      </c>
      <c r="G20" s="81">
        <f>SUM(G11:G19)</f>
        <v>6</v>
      </c>
      <c r="H20" s="81">
        <f>G20</f>
        <v>6</v>
      </c>
      <c r="I20" s="138">
        <f>SUM(I11:I19)</f>
        <v>3</v>
      </c>
      <c r="J20" s="190">
        <f>I20</f>
        <v>3</v>
      </c>
      <c r="K20" s="191"/>
      <c r="L20" s="192"/>
      <c r="M20" s="193"/>
      <c r="N20" s="194"/>
      <c r="O20" s="195"/>
      <c r="P20" s="192"/>
      <c r="Q20" s="196"/>
      <c r="R20" s="195"/>
      <c r="S20" s="192"/>
      <c r="T20" s="248"/>
      <c r="U20" s="249"/>
      <c r="V20" s="135" t="s">
        <v>4</v>
      </c>
      <c r="W20" s="189">
        <f>SUM(W11:W19)</f>
        <v>2491</v>
      </c>
      <c r="X20" s="300">
        <f>SUM(X11:X19)</f>
        <v>2188</v>
      </c>
      <c r="Y20" s="137" t="s">
        <v>4</v>
      </c>
      <c r="Z20" s="138">
        <f>SUM(Z11:Z19)</f>
        <v>35</v>
      </c>
      <c r="AA20" s="81">
        <f>SUM(AA11:AA19)</f>
        <v>6</v>
      </c>
      <c r="AB20" s="81">
        <f>AA20</f>
        <v>6</v>
      </c>
      <c r="AC20" s="138">
        <f>SUM(AC11:AC19)</f>
        <v>3</v>
      </c>
      <c r="AD20" s="190">
        <f>AC20</f>
        <v>3</v>
      </c>
      <c r="AE20" s="191"/>
      <c r="AF20" s="192"/>
      <c r="AG20" s="193"/>
      <c r="AH20" s="194"/>
      <c r="AI20" s="195"/>
      <c r="AJ20" s="192"/>
      <c r="AK20" s="196"/>
      <c r="AL20" s="195"/>
      <c r="AM20" s="192"/>
      <c r="AN20" s="59"/>
    </row>
    <row r="21" spans="1:40" ht="11.25" customHeight="1">
      <c r="A21" s="108"/>
      <c r="B21" s="383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222"/>
      <c r="U21" s="222"/>
      <c r="V21" s="383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108"/>
    </row>
    <row r="22" spans="1:40" ht="11.25" customHeight="1">
      <c r="A22" s="108"/>
      <c r="B22" s="385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222"/>
      <c r="U22" s="222"/>
      <c r="V22" s="385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108"/>
    </row>
    <row r="23" spans="2:40" ht="15.75" customHeight="1">
      <c r="B23" s="360" t="s">
        <v>0</v>
      </c>
      <c r="C23" s="362" t="s">
        <v>13</v>
      </c>
      <c r="D23" s="364" t="s">
        <v>14</v>
      </c>
      <c r="E23" s="366" t="s">
        <v>39</v>
      </c>
      <c r="F23" s="368" t="s">
        <v>1</v>
      </c>
      <c r="G23" s="354" t="s">
        <v>8</v>
      </c>
      <c r="H23" s="354" t="s">
        <v>8</v>
      </c>
      <c r="I23" s="356" t="s">
        <v>8</v>
      </c>
      <c r="J23" s="358" t="s">
        <v>8</v>
      </c>
      <c r="K23" s="349" t="s">
        <v>5</v>
      </c>
      <c r="L23" s="350"/>
      <c r="M23" s="349" t="s">
        <v>6</v>
      </c>
      <c r="N23" s="351"/>
      <c r="O23" s="349" t="s">
        <v>7</v>
      </c>
      <c r="P23" s="350"/>
      <c r="Q23" s="349" t="s">
        <v>3</v>
      </c>
      <c r="R23" s="351"/>
      <c r="S23" s="350"/>
      <c r="T23" s="248"/>
      <c r="U23" s="249"/>
      <c r="V23" s="360" t="s">
        <v>0</v>
      </c>
      <c r="W23" s="362" t="s">
        <v>13</v>
      </c>
      <c r="X23" s="364" t="s">
        <v>14</v>
      </c>
      <c r="Y23" s="366" t="s">
        <v>39</v>
      </c>
      <c r="Z23" s="368" t="s">
        <v>1</v>
      </c>
      <c r="AA23" s="354" t="s">
        <v>8</v>
      </c>
      <c r="AB23" s="354" t="s">
        <v>8</v>
      </c>
      <c r="AC23" s="356" t="s">
        <v>8</v>
      </c>
      <c r="AD23" s="358" t="s">
        <v>8</v>
      </c>
      <c r="AE23" s="349" t="s">
        <v>5</v>
      </c>
      <c r="AF23" s="350"/>
      <c r="AG23" s="349" t="s">
        <v>6</v>
      </c>
      <c r="AH23" s="351"/>
      <c r="AI23" s="349" t="s">
        <v>7</v>
      </c>
      <c r="AJ23" s="350"/>
      <c r="AK23" s="349" t="s">
        <v>3</v>
      </c>
      <c r="AL23" s="351"/>
      <c r="AM23" s="350"/>
      <c r="AN23" s="59"/>
    </row>
    <row r="24" spans="2:40" ht="15.75" customHeight="1">
      <c r="B24" s="361"/>
      <c r="C24" s="363"/>
      <c r="D24" s="365"/>
      <c r="E24" s="367"/>
      <c r="F24" s="369"/>
      <c r="G24" s="355"/>
      <c r="H24" s="355"/>
      <c r="I24" s="357"/>
      <c r="J24" s="359"/>
      <c r="K24" s="198" t="s">
        <v>23</v>
      </c>
      <c r="L24" s="199" t="s">
        <v>2</v>
      </c>
      <c r="M24" s="200" t="s">
        <v>23</v>
      </c>
      <c r="N24" s="201" t="s">
        <v>2</v>
      </c>
      <c r="O24" s="202" t="s">
        <v>23</v>
      </c>
      <c r="P24" s="199" t="s">
        <v>2</v>
      </c>
      <c r="Q24" s="202" t="s">
        <v>8</v>
      </c>
      <c r="R24" s="198" t="s">
        <v>23</v>
      </c>
      <c r="S24" s="199" t="s">
        <v>2</v>
      </c>
      <c r="T24" s="248"/>
      <c r="U24" s="249"/>
      <c r="V24" s="361"/>
      <c r="W24" s="363"/>
      <c r="X24" s="365"/>
      <c r="Y24" s="367"/>
      <c r="Z24" s="369"/>
      <c r="AA24" s="355"/>
      <c r="AB24" s="355"/>
      <c r="AC24" s="357"/>
      <c r="AD24" s="359"/>
      <c r="AE24" s="198" t="s">
        <v>23</v>
      </c>
      <c r="AF24" s="199" t="s">
        <v>2</v>
      </c>
      <c r="AG24" s="200" t="s">
        <v>23</v>
      </c>
      <c r="AH24" s="201" t="s">
        <v>2</v>
      </c>
      <c r="AI24" s="202" t="s">
        <v>23</v>
      </c>
      <c r="AJ24" s="199" t="s">
        <v>2</v>
      </c>
      <c r="AK24" s="202" t="s">
        <v>8</v>
      </c>
      <c r="AL24" s="198" t="s">
        <v>23</v>
      </c>
      <c r="AM24" s="199" t="s">
        <v>2</v>
      </c>
      <c r="AN24" s="59"/>
    </row>
    <row r="25" spans="2:40" ht="15.75" customHeight="1">
      <c r="B25" s="119">
        <v>10</v>
      </c>
      <c r="C25" s="160">
        <v>111</v>
      </c>
      <c r="D25" s="295">
        <v>103</v>
      </c>
      <c r="E25" s="121">
        <v>14</v>
      </c>
      <c r="F25" s="268">
        <v>3</v>
      </c>
      <c r="G25" s="82">
        <f>SUMIF(M4,"&gt;13",B11)+SUMIF(M4,"&gt;31",B11)+SUMIF(M4,"&gt;49",B11)+SUMIF(M4,"&gt;67",B11)-SUMIF(M4,"&lt;-4",B11)-SUMIF(M4,"&lt;-22",B11)-SUMIF(M4,"&lt;-40",B11)-SUMIF(M4,"&lt;-58",B11)</f>
        <v>0</v>
      </c>
      <c r="H25" s="123">
        <f>IF(G25=4,"| | | |",IF(G25=3,"| | |",IF(G25=2,"| |",IF(G25=1,"|",IF(G25=0,"",IF(G25=-1,"- |",G25))))))</f>
      </c>
      <c r="I25" s="49">
        <f>SUMIF(N4,"&gt;13",B11)+SUMIF(N4,"&gt;31",B11)+SUMIF(N4,"&gt;49",B11)+SUMIF(N4,"&gt;67",B11)-SUMIF(N4,"&lt;-4",B11)-SUMIF(N4,"&lt;-22",B11)-SUMIF(N4,"&lt;-40",B11)-SUMIF(N4,"&lt;-58",B11)</f>
        <v>0</v>
      </c>
      <c r="J25" s="268">
        <f aca="true" t="shared" si="4" ref="J25:J33">IF(I25=4,"| | | |",IF(I25=3,"| | |",IF(I25=2,"| |",IF(I25=1,"|",IF(I25=0,"",IF(I25=-1,"- |",I25))))))</f>
      </c>
      <c r="K25" s="161"/>
      <c r="L25" s="162"/>
      <c r="M25" s="163"/>
      <c r="N25" s="164"/>
      <c r="O25" s="161"/>
      <c r="P25" s="165"/>
      <c r="Q25" s="166"/>
      <c r="R25" s="167"/>
      <c r="S25" s="165"/>
      <c r="T25" s="248"/>
      <c r="U25" s="249"/>
      <c r="V25" s="119">
        <v>10</v>
      </c>
      <c r="W25" s="160">
        <v>111</v>
      </c>
      <c r="X25" s="295">
        <v>103</v>
      </c>
      <c r="Y25" s="121">
        <v>14</v>
      </c>
      <c r="Z25" s="268">
        <v>3</v>
      </c>
      <c r="AA25" s="82">
        <f>SUMIF(AG4,"&gt;13",V11)+SUMIF(AG4,"&gt;31",V11)+SUMIF(AG4,"&gt;49",V11)+SUMIF(AG4,"&gt;67",V11)-SUMIF(AG4,"&lt;-4",V11)-SUMIF(AG4,"&lt;-22",V11)-SUMIF(AG4,"&lt;-40",V11)-SUMIF(AG4,"&lt;-58",V11)</f>
        <v>0</v>
      </c>
      <c r="AB25" s="123">
        <f>IF(AA25=4,"| | | |",IF(AA25=3,"| | |",IF(AA25=2,"| |",IF(AA25=1,"|",IF(AA25=0,"",IF(AA25=-1,"- |",AA25))))))</f>
      </c>
      <c r="AC25" s="49">
        <f>SUMIF(AH4,"&gt;13",V11)+SUMIF(AH4,"&gt;31",V11)+SUMIF(AH4,"&gt;49",V11)+SUMIF(AH4,"&gt;67",V11)-SUMIF(AH4,"&lt;-4",V11)-SUMIF(AH4,"&lt;-22",V11)-SUMIF(AH4,"&lt;-40",V11)-SUMIF(AH4,"&lt;-58",V11)</f>
        <v>0</v>
      </c>
      <c r="AD25" s="268">
        <f aca="true" t="shared" si="5" ref="AD25:AD33">IF(AC25=4,"| | | |",IF(AC25=3,"| | |",IF(AC25=2,"| |",IF(AC25=1,"|",IF(AC25=0,"",IF(AC25=-1,"- |",AC25))))))</f>
      </c>
      <c r="AE25" s="161"/>
      <c r="AF25" s="162"/>
      <c r="AG25" s="163"/>
      <c r="AH25" s="164"/>
      <c r="AI25" s="161"/>
      <c r="AJ25" s="165"/>
      <c r="AK25" s="166"/>
      <c r="AL25" s="167"/>
      <c r="AM25" s="165"/>
      <c r="AN25" s="59"/>
    </row>
    <row r="26" spans="2:40" ht="15.75" customHeight="1">
      <c r="B26" s="124">
        <v>11</v>
      </c>
      <c r="C26" s="168">
        <v>117</v>
      </c>
      <c r="D26" s="296">
        <v>100</v>
      </c>
      <c r="E26" s="126">
        <v>16</v>
      </c>
      <c r="F26" s="266">
        <v>3</v>
      </c>
      <c r="G26" s="83">
        <f>SUMIF(M4,"&gt;15",B11)+SUMIF(M4,"&gt;33",B11)+SUMIF(M4,"&gt;51",B11)+SUMIF(M4,"&gt;69",B11)-SUMIF(M4,"&lt;-2",B11)-SUMIF(M4,"&lt;-20",B11)-SUMIF(M4,"&lt;-38",B11)-SUMIF(M4,"&lt;-56",B11)</f>
        <v>0</v>
      </c>
      <c r="H26" s="127">
        <f>IF(G26=4,"| | | |",IF(G26=3,"| | |",IF(G26=2,"| |",IF(G26=1,"|",IF(G26=0,"",IF(G26=-1,"- |",G26))))))</f>
      </c>
      <c r="I26" s="50">
        <f>SUMIF(N4,"&gt;15",B11)+SUMIF(N4,"&gt;33",B11)+SUMIF(N4,"&gt;51",B11)+SUMIF(N4,"&gt;69",B11)-SUMIF(N4,"&lt;-2",B11)-SUMIF(N4,"&lt;-20",B11)-SUMIF(N4,"&lt;-38",B11)-SUMIF(N4,"&lt;-56",B11)</f>
        <v>0</v>
      </c>
      <c r="J26" s="266">
        <f t="shared" si="4"/>
      </c>
      <c r="K26" s="169"/>
      <c r="L26" s="170"/>
      <c r="M26" s="171"/>
      <c r="N26" s="172"/>
      <c r="O26" s="169"/>
      <c r="P26" s="173"/>
      <c r="Q26" s="174"/>
      <c r="R26" s="175"/>
      <c r="S26" s="173"/>
      <c r="T26" s="248"/>
      <c r="U26" s="249"/>
      <c r="V26" s="124">
        <v>11</v>
      </c>
      <c r="W26" s="168">
        <v>117</v>
      </c>
      <c r="X26" s="296">
        <v>100</v>
      </c>
      <c r="Y26" s="126">
        <v>16</v>
      </c>
      <c r="Z26" s="266">
        <v>3</v>
      </c>
      <c r="AA26" s="83">
        <f>SUMIF(AG4,"&gt;15",V11)+SUMIF(AG4,"&gt;33",V11)+SUMIF(AG4,"&gt;51",V11)+SUMIF(AG4,"&gt;69",V11)-SUMIF(AG4,"&lt;-2",V11)-SUMIF(AG4,"&lt;-20",V11)-SUMIF(AG4,"&lt;-38",V11)-SUMIF(AG4,"&lt;-56",V11)</f>
        <v>0</v>
      </c>
      <c r="AB26" s="127">
        <f>IF(AA26=4,"| | | |",IF(AA26=3,"| | |",IF(AA26=2,"| |",IF(AA26=1,"|",IF(AA26=0,"",IF(AA26=-1,"- |",AA26))))))</f>
      </c>
      <c r="AC26" s="50">
        <f>SUMIF(AH4,"&gt;15",V11)+SUMIF(AH4,"&gt;33",V11)+SUMIF(AH4,"&gt;51",V11)+SUMIF(AH4,"&gt;69",V11)-SUMIF(AH4,"&lt;-2",V11)-SUMIF(AH4,"&lt;-20",V11)-SUMIF(AH4,"&lt;-38",V11)-SUMIF(AH4,"&lt;-56",V11)</f>
        <v>0</v>
      </c>
      <c r="AD26" s="266">
        <f t="shared" si="5"/>
      </c>
      <c r="AE26" s="169"/>
      <c r="AF26" s="170"/>
      <c r="AG26" s="171"/>
      <c r="AH26" s="172"/>
      <c r="AI26" s="169"/>
      <c r="AJ26" s="173"/>
      <c r="AK26" s="174"/>
      <c r="AL26" s="175"/>
      <c r="AM26" s="173"/>
      <c r="AN26" s="59"/>
    </row>
    <row r="27" spans="2:40" ht="15.75" customHeight="1">
      <c r="B27" s="141">
        <v>12</v>
      </c>
      <c r="C27" s="203">
        <v>433</v>
      </c>
      <c r="D27" s="301">
        <v>403</v>
      </c>
      <c r="E27" s="143">
        <v>2</v>
      </c>
      <c r="F27" s="267">
        <v>5</v>
      </c>
      <c r="G27" s="85">
        <f>SUMIF(M4,"&gt;1",B11)+SUMIF(M4,"&gt;19",B11)+SUMIF(M4,"&gt;37",B11)+SUMIF(M4,"&gt;55",B11)+SUMIF(M4,"&gt;73",B11)-SUMIF(M4,"&lt;-16",B11)-SUMIF(M4,"&lt;-34",B11)-SUMIF(M4,"&lt;-52",B11)-SUMIF(M4,"&lt;-70",B11)-SUMIF(M4,"&lt;-88",B11)</f>
        <v>1</v>
      </c>
      <c r="H27" s="132" t="str">
        <f>IF(G27=5,"| | | | |",IF(G27=4,"| | | |",IF(G27=3,"| | |",IF(G27=2,"| |",IF(G27=1,"|",IF(G27=0,"",IF(G27=-1,"- |",G27)))))))</f>
        <v>|</v>
      </c>
      <c r="I27" s="51">
        <f>SUMIF(N4,"&gt;1",B11)+SUMIF(N4,"&gt;19",B11)+SUMIF(N4,"&gt;37",B11)+SUMIF(N4,"&gt;55",B11)-SUMIF(N4,"&lt;-16",B11)-SUMIF(N4,"&lt;-34",B11)-SUMIF(N4,"&lt;-52",B11)-SUMIF(N4,"&lt;-70",B11)</f>
        <v>1</v>
      </c>
      <c r="J27" s="131" t="str">
        <f t="shared" si="4"/>
        <v>|</v>
      </c>
      <c r="K27" s="177"/>
      <c r="L27" s="178"/>
      <c r="M27" s="179"/>
      <c r="N27" s="180"/>
      <c r="O27" s="177"/>
      <c r="P27" s="181"/>
      <c r="Q27" s="182"/>
      <c r="R27" s="183"/>
      <c r="S27" s="181"/>
      <c r="T27" s="248"/>
      <c r="U27" s="249"/>
      <c r="V27" s="141">
        <v>12</v>
      </c>
      <c r="W27" s="203">
        <v>433</v>
      </c>
      <c r="X27" s="301">
        <v>403</v>
      </c>
      <c r="Y27" s="143">
        <v>2</v>
      </c>
      <c r="Z27" s="267">
        <v>5</v>
      </c>
      <c r="AA27" s="85">
        <f>SUMIF(AG4,"&gt;1",V11)+SUMIF(AG4,"&gt;19",V11)+SUMIF(AG4,"&gt;37",V11)+SUMIF(AG4,"&gt;55",V11)+SUMIF(AG4,"&gt;73",V11)-SUMIF(AG4,"&lt;-16",V11)-SUMIF(AG4,"&lt;-34",V11)-SUMIF(AG4,"&lt;-52",V11)-SUMIF(AG4,"&lt;-70",V11)-SUMIF(AG4,"&lt;-88",V11)</f>
        <v>1</v>
      </c>
      <c r="AB27" s="132" t="str">
        <f>IF(AA27=5,"| | | | |",IF(AA27=4,"| | | |",IF(AA27=3,"| | |",IF(AA27=2,"| |",IF(AA27=1,"|",IF(AA27=0,"",IF(AA27=-1,"- |",AA27)))))))</f>
        <v>|</v>
      </c>
      <c r="AC27" s="51">
        <f>SUMIF(AH4,"&gt;1",V11)+SUMIF(AH4,"&gt;19",V11)+SUMIF(AH4,"&gt;37",V11)+SUMIF(AH4,"&gt;55",V11)-SUMIF(AH4,"&lt;-16",V11)-SUMIF(AH4,"&lt;-34",V11)-SUMIF(AH4,"&lt;-52",V11)-SUMIF(AH4,"&lt;-70",V11)</f>
        <v>1</v>
      </c>
      <c r="AD27" s="131" t="str">
        <f t="shared" si="5"/>
        <v>|</v>
      </c>
      <c r="AE27" s="177"/>
      <c r="AF27" s="178"/>
      <c r="AG27" s="179"/>
      <c r="AH27" s="180"/>
      <c r="AI27" s="177"/>
      <c r="AJ27" s="181"/>
      <c r="AK27" s="182"/>
      <c r="AL27" s="183"/>
      <c r="AM27" s="181"/>
      <c r="AN27" s="59"/>
    </row>
    <row r="28" spans="2:40" ht="15.75" customHeight="1">
      <c r="B28" s="144">
        <v>13</v>
      </c>
      <c r="C28" s="204">
        <v>279</v>
      </c>
      <c r="D28" s="302">
        <v>171</v>
      </c>
      <c r="E28" s="121">
        <v>12</v>
      </c>
      <c r="F28" s="268">
        <v>4</v>
      </c>
      <c r="G28" s="79">
        <f>SUMIF(M4,"&gt;11",B11)+SUMIF(M4,"&gt;29",B11)+SUMIF(M4,"&gt;47",B11)+SUMIF(M4,"&gt;65",B11)-SUMIF(M4,"&lt;-6",B11)-SUMIF(M4,"&lt;-24",B11)-SUMIF(M4,"&lt;-42",B11)-SUMIF(M4,"&lt;-60",B11)</f>
        <v>0</v>
      </c>
      <c r="H28" s="123">
        <f aca="true" t="shared" si="6" ref="H28:H33">IF(G28=4,"| | | |",IF(G28=3,"| | |",IF(G28=2,"| |",IF(G28=1,"|",IF(G28=0,"",IF(G28=-1,"- |",G28))))))</f>
      </c>
      <c r="I28" s="52">
        <f>SUMIF(N4,"&gt;11",B11)+SUMIF(N4,"&gt;29",B11)+SUMIF(N4,"&gt;47",B11)+SUMIF(N4,"&gt;65",B11)-SUMIF(N4,"&lt;-6",B11)-SUMIF(N4,"&lt;-24",B11)-SUMIF(N4,"&lt;-42",B11)-SUMIF(N4,"&lt;-60",B11)</f>
        <v>0</v>
      </c>
      <c r="J28" s="268">
        <f t="shared" si="4"/>
      </c>
      <c r="K28" s="161"/>
      <c r="L28" s="165"/>
      <c r="M28" s="163"/>
      <c r="N28" s="164"/>
      <c r="O28" s="161"/>
      <c r="P28" s="165"/>
      <c r="Q28" s="166"/>
      <c r="R28" s="167"/>
      <c r="S28" s="165"/>
      <c r="T28" s="248"/>
      <c r="U28" s="249"/>
      <c r="V28" s="144">
        <v>13</v>
      </c>
      <c r="W28" s="204">
        <v>279</v>
      </c>
      <c r="X28" s="302">
        <v>171</v>
      </c>
      <c r="Y28" s="121">
        <v>12</v>
      </c>
      <c r="Z28" s="268">
        <v>4</v>
      </c>
      <c r="AA28" s="79">
        <f>SUMIF(AG4,"&gt;11",V11)+SUMIF(AG4,"&gt;29",V11)+SUMIF(AG4,"&gt;47",V11)+SUMIF(AG4,"&gt;65",V11)-SUMIF(AG4,"&lt;-6",V11)-SUMIF(AG4,"&lt;-24",V11)-SUMIF(AG4,"&lt;-42",V11)-SUMIF(AG4,"&lt;-60",V11)</f>
        <v>0</v>
      </c>
      <c r="AB28" s="123">
        <f aca="true" t="shared" si="7" ref="AB28:AB33">IF(AA28=4,"| | | |",IF(AA28=3,"| | |",IF(AA28=2,"| |",IF(AA28=1,"|",IF(AA28=0,"",IF(AA28=-1,"- |",AA28))))))</f>
      </c>
      <c r="AC28" s="52">
        <f>SUMIF(AH4,"&gt;11",V11)+SUMIF(AH4,"&gt;29",V11)+SUMIF(AH4,"&gt;47",V11)+SUMIF(AH4,"&gt;65",V11)-SUMIF(AH4,"&lt;-6",V11)-SUMIF(AH4,"&lt;-24",V11)-SUMIF(AH4,"&lt;-42",V11)-SUMIF(AH4,"&lt;-60",V11)</f>
        <v>0</v>
      </c>
      <c r="AD28" s="268">
        <f t="shared" si="5"/>
      </c>
      <c r="AE28" s="161"/>
      <c r="AF28" s="165"/>
      <c r="AG28" s="163"/>
      <c r="AH28" s="164"/>
      <c r="AI28" s="161"/>
      <c r="AJ28" s="165"/>
      <c r="AK28" s="166"/>
      <c r="AL28" s="167"/>
      <c r="AM28" s="165"/>
      <c r="AN28" s="59"/>
    </row>
    <row r="29" spans="2:40" ht="15.75" customHeight="1">
      <c r="B29" s="205">
        <v>14</v>
      </c>
      <c r="C29" s="206">
        <v>271</v>
      </c>
      <c r="D29" s="303">
        <v>166</v>
      </c>
      <c r="E29" s="130">
        <v>10</v>
      </c>
      <c r="F29" s="131">
        <v>4</v>
      </c>
      <c r="G29" s="86">
        <f>SUMIF(M4,"&gt;9",B11)+SUMIF(M4,"&gt;27",B11)+SUMIF(M4,"&gt;45",B11)+SUMIF(M4,"&gt;63",B11)-SUMIF(M4,"&lt;-8",B11)-SUMIF(M4,"&lt;-26",B11)-SUMIF(M4,"&lt;-44",B11)-SUMIF(M4,"&lt;-62",B11)</f>
        <v>1</v>
      </c>
      <c r="H29" s="127" t="str">
        <f t="shared" si="6"/>
        <v>|</v>
      </c>
      <c r="I29" s="53">
        <f>SUMIF(N4,"&gt;9",B11)+SUMIF(N4,"&gt;27",B11)+SUMIF(N4,"&gt;45",B11)+SUMIF(N4,"&gt;63",B11)-SUMIF(N4,"&lt;-8",B11)-SUMIF(N4,"&lt;-26",B11)-SUMIF(N4,"&lt;-44",B11)-SUMIF(N4,"&lt;-62",B11)</f>
        <v>0</v>
      </c>
      <c r="J29" s="266">
        <f t="shared" si="4"/>
      </c>
      <c r="K29" s="169"/>
      <c r="L29" s="173"/>
      <c r="M29" s="171"/>
      <c r="N29" s="172"/>
      <c r="O29" s="169"/>
      <c r="P29" s="173"/>
      <c r="Q29" s="174"/>
      <c r="R29" s="175"/>
      <c r="S29" s="173"/>
      <c r="T29" s="248"/>
      <c r="U29" s="249"/>
      <c r="V29" s="205">
        <v>14</v>
      </c>
      <c r="W29" s="206">
        <v>271</v>
      </c>
      <c r="X29" s="303">
        <v>166</v>
      </c>
      <c r="Y29" s="130">
        <v>10</v>
      </c>
      <c r="Z29" s="131">
        <v>4</v>
      </c>
      <c r="AA29" s="86">
        <f>SUMIF(AG4,"&gt;9",V11)+SUMIF(AG4,"&gt;27",V11)+SUMIF(AG4,"&gt;45",V11)+SUMIF(AG4,"&gt;63",V11)-SUMIF(AG4,"&lt;-8",V11)-SUMIF(AG4,"&lt;-26",V11)-SUMIF(AG4,"&lt;-44",V11)-SUMIF(AG4,"&lt;-62",V11)</f>
        <v>1</v>
      </c>
      <c r="AB29" s="127" t="str">
        <f t="shared" si="7"/>
        <v>|</v>
      </c>
      <c r="AC29" s="53">
        <f>SUMIF(AH4,"&gt;9",V11)+SUMIF(AH4,"&gt;27",V11)+SUMIF(AH4,"&gt;45",V11)+SUMIF(AH4,"&gt;63",V11)-SUMIF(AH4,"&lt;-8",V11)-SUMIF(AH4,"&lt;-26",V11)-SUMIF(AH4,"&lt;-44",V11)-SUMIF(AH4,"&lt;-62",V11)</f>
        <v>0</v>
      </c>
      <c r="AD29" s="266">
        <f t="shared" si="5"/>
      </c>
      <c r="AE29" s="169"/>
      <c r="AF29" s="173"/>
      <c r="AG29" s="171"/>
      <c r="AH29" s="172"/>
      <c r="AI29" s="169"/>
      <c r="AJ29" s="173"/>
      <c r="AK29" s="174"/>
      <c r="AL29" s="175"/>
      <c r="AM29" s="173"/>
      <c r="AN29" s="59"/>
    </row>
    <row r="30" spans="2:40" ht="15.75" customHeight="1">
      <c r="B30" s="207">
        <v>15</v>
      </c>
      <c r="C30" s="208">
        <v>90</v>
      </c>
      <c r="D30" s="304">
        <v>79</v>
      </c>
      <c r="E30" s="143">
        <v>18</v>
      </c>
      <c r="F30" s="267">
        <v>3</v>
      </c>
      <c r="G30" s="85">
        <f>SUMIF(M4,"&gt;17",B11)+SUMIF(M4,"&gt;35",B11)+SUMIF(M4,"&gt;53",B11)+SUMIF(M4,"&gt;71",B11)-SUMIF(M4,"&lt;-0",B11)-SUMIF(M4,"&lt;-18",B11)-SUMIF(M4,"&lt;-36",B11)-SUMIF(M4,"&lt;-54",B11)</f>
        <v>0</v>
      </c>
      <c r="H30" s="132">
        <f t="shared" si="6"/>
      </c>
      <c r="I30" s="51">
        <f>SUMIF(N4,"&gt;17",B11)+SUMIF(N4,"&gt;35",B11)+SUMIF(N4,"&gt;53",B11)+SUMIF(N4,"&gt;71",B11)-SUMIF(N4,"&lt;-0",B11)-SUMIF(N4,"&lt;-18",B11)-SUMIF(N4,"&lt;-36",B11)-SUMIF(N4,"&lt;-54",B11)</f>
        <v>0</v>
      </c>
      <c r="J30" s="131">
        <f t="shared" si="4"/>
      </c>
      <c r="K30" s="177"/>
      <c r="L30" s="181"/>
      <c r="M30" s="179"/>
      <c r="N30" s="180"/>
      <c r="O30" s="177"/>
      <c r="P30" s="181"/>
      <c r="Q30" s="182"/>
      <c r="R30" s="183"/>
      <c r="S30" s="181"/>
      <c r="T30" s="248"/>
      <c r="U30" s="249"/>
      <c r="V30" s="207">
        <v>15</v>
      </c>
      <c r="W30" s="208">
        <v>90</v>
      </c>
      <c r="X30" s="304">
        <v>79</v>
      </c>
      <c r="Y30" s="143">
        <v>18</v>
      </c>
      <c r="Z30" s="267">
        <v>3</v>
      </c>
      <c r="AA30" s="85">
        <f>SUMIF(AG4,"&gt;17",V11)+SUMIF(AG4,"&gt;35",V11)+SUMIF(AG4,"&gt;53",V11)+SUMIF(AG4,"&gt;71",V11)-SUMIF(AG4,"&lt;-0",V11)-SUMIF(AG4,"&lt;-18",V11)-SUMIF(AG4,"&lt;-36",V11)-SUMIF(AG4,"&lt;-54",V11)</f>
        <v>0</v>
      </c>
      <c r="AB30" s="132">
        <f t="shared" si="7"/>
      </c>
      <c r="AC30" s="51">
        <f>SUMIF(AH4,"&gt;17",V11)+SUMIF(AH4,"&gt;35",V11)+SUMIF(AH4,"&gt;53",V11)+SUMIF(AH4,"&gt;71",V11)-SUMIF(AH4,"&lt;-0",V11)-SUMIF(AH4,"&lt;-18",V11)-SUMIF(AH4,"&lt;-36",V11)-SUMIF(AH4,"&lt;-54",V11)</f>
        <v>0</v>
      </c>
      <c r="AD30" s="131">
        <f t="shared" si="5"/>
      </c>
      <c r="AE30" s="177"/>
      <c r="AF30" s="181"/>
      <c r="AG30" s="179"/>
      <c r="AH30" s="180"/>
      <c r="AI30" s="177"/>
      <c r="AJ30" s="181"/>
      <c r="AK30" s="182"/>
      <c r="AL30" s="183"/>
      <c r="AM30" s="181"/>
      <c r="AN30" s="59"/>
    </row>
    <row r="31" spans="2:40" ht="15.75" customHeight="1">
      <c r="B31" s="144">
        <v>16</v>
      </c>
      <c r="C31" s="204">
        <v>434</v>
      </c>
      <c r="D31" s="302">
        <v>370</v>
      </c>
      <c r="E31" s="121">
        <v>4</v>
      </c>
      <c r="F31" s="268">
        <v>5</v>
      </c>
      <c r="G31" s="79">
        <f>SUMIF(M4,"&gt;3",B11)+SUMIF(M4,"&gt;21",B11)+SUMIF(M4,"&gt;39",B11)+SUMIF(M4,"&gt;57",B11)-SUMIF(M4,"&lt;-14",B11)-SUMIF(M4,"&lt;-32",B11)-SUMIF(M4,"&lt;-50",B11)-SUMIF(M4,"&lt;-68",B11)</f>
        <v>1</v>
      </c>
      <c r="H31" s="123" t="str">
        <f t="shared" si="6"/>
        <v>|</v>
      </c>
      <c r="I31" s="52">
        <f>SUMIF(N4,"&gt;3",B11)+SUMIF(N4,"&gt;21",B11)+SUMIF(N4,"&gt;39",B11)+SUMIF(N4,"&gt;57",B11)-SUMIF(N4,"&lt;-14",B11)-SUMIF(N4,"&lt;-32",B11)-SUMIF(N4,"&lt;-50",B11)-SUMIF(N4,"&lt;-68",B11)</f>
        <v>1</v>
      </c>
      <c r="J31" s="268" t="str">
        <f t="shared" si="4"/>
        <v>|</v>
      </c>
      <c r="K31" s="161"/>
      <c r="L31" s="165"/>
      <c r="M31" s="163"/>
      <c r="N31" s="164"/>
      <c r="O31" s="161"/>
      <c r="P31" s="165"/>
      <c r="Q31" s="166"/>
      <c r="R31" s="167"/>
      <c r="S31" s="165"/>
      <c r="T31" s="248"/>
      <c r="U31" s="249"/>
      <c r="V31" s="144">
        <v>16</v>
      </c>
      <c r="W31" s="204">
        <v>434</v>
      </c>
      <c r="X31" s="302">
        <v>370</v>
      </c>
      <c r="Y31" s="121">
        <v>4</v>
      </c>
      <c r="Z31" s="268">
        <v>5</v>
      </c>
      <c r="AA31" s="79">
        <f>SUMIF(AG4,"&gt;3",V11)+SUMIF(AG4,"&gt;21",V11)+SUMIF(AG4,"&gt;39",V11)+SUMIF(AG4,"&gt;57",V11)-SUMIF(AG4,"&lt;-14",V11)-SUMIF(AG4,"&lt;-32",V11)-SUMIF(AG4,"&lt;-50",V11)-SUMIF(AG4,"&lt;-68",V11)</f>
        <v>1</v>
      </c>
      <c r="AB31" s="123" t="str">
        <f t="shared" si="7"/>
        <v>|</v>
      </c>
      <c r="AC31" s="52">
        <f>SUMIF(AH4,"&gt;3",V11)+SUMIF(AH4,"&gt;21",V11)+SUMIF(AH4,"&gt;39",V11)+SUMIF(AH4,"&gt;57",V11)-SUMIF(AH4,"&lt;-14",V11)-SUMIF(AH4,"&lt;-32",V11)-SUMIF(AH4,"&lt;-50",V11)-SUMIF(AH4,"&lt;-68",V11)</f>
        <v>1</v>
      </c>
      <c r="AD31" s="268" t="str">
        <f t="shared" si="5"/>
        <v>|</v>
      </c>
      <c r="AE31" s="161"/>
      <c r="AF31" s="165"/>
      <c r="AG31" s="163"/>
      <c r="AH31" s="164"/>
      <c r="AI31" s="161"/>
      <c r="AJ31" s="165"/>
      <c r="AK31" s="166"/>
      <c r="AL31" s="167"/>
      <c r="AM31" s="165"/>
      <c r="AN31" s="59"/>
    </row>
    <row r="32" spans="2:40" ht="15.75" customHeight="1">
      <c r="B32" s="205">
        <v>17</v>
      </c>
      <c r="C32" s="206">
        <v>250</v>
      </c>
      <c r="D32" s="303">
        <v>184</v>
      </c>
      <c r="E32" s="130">
        <v>8</v>
      </c>
      <c r="F32" s="131">
        <v>4</v>
      </c>
      <c r="G32" s="86">
        <f>SUMIF(M4,"&gt;7",B11)+SUMIF(M4,"&gt;25",B11)+SUMIF(M4,"&gt;43",B11)+SUMIF(M4,"&gt;61",B11)-SUMIF(M4,"&lt;-10",B11)-SUMIF(M4,"&lt;-28",B11)-SUMIF(M4,"&lt;-46",B11)-SUMIF(M4,"&lt;-64",B11)</f>
        <v>1</v>
      </c>
      <c r="H32" s="127" t="str">
        <f t="shared" si="6"/>
        <v>|</v>
      </c>
      <c r="I32" s="53">
        <f>SUMIF(N4,"&gt;7",B11)+SUMIF(N4,"&gt;25",B11)+SUMIF(N4,"&gt;43",B11)+SUMIF(N4,"&gt;61",B11)-SUMIF(N4,"&lt;-10",B11)-SUMIF(N4,"&lt;-28",B11)-SUMIF(N4,"&lt;-46",B11)-SUMIF(N4,"&lt;-64",B11)</f>
        <v>0</v>
      </c>
      <c r="J32" s="266">
        <f t="shared" si="4"/>
      </c>
      <c r="K32" s="169"/>
      <c r="L32" s="173"/>
      <c r="M32" s="171"/>
      <c r="N32" s="172"/>
      <c r="O32" s="169"/>
      <c r="P32" s="173"/>
      <c r="Q32" s="174"/>
      <c r="R32" s="175"/>
      <c r="S32" s="173"/>
      <c r="T32" s="248"/>
      <c r="U32" s="249"/>
      <c r="V32" s="205">
        <v>17</v>
      </c>
      <c r="W32" s="206">
        <v>250</v>
      </c>
      <c r="X32" s="303">
        <v>184</v>
      </c>
      <c r="Y32" s="130">
        <v>8</v>
      </c>
      <c r="Z32" s="131">
        <v>4</v>
      </c>
      <c r="AA32" s="86">
        <f>SUMIF(AG4,"&gt;7",V11)+SUMIF(AG4,"&gt;25",V11)+SUMIF(AG4,"&gt;43",V11)+SUMIF(AG4,"&gt;61",V11)-SUMIF(AG4,"&lt;-10",V11)-SUMIF(AG4,"&lt;-28",V11)-SUMIF(AG4,"&lt;-46",V11)-SUMIF(AG4,"&lt;-64",V11)</f>
        <v>1</v>
      </c>
      <c r="AB32" s="127" t="str">
        <f t="shared" si="7"/>
        <v>|</v>
      </c>
      <c r="AC32" s="53">
        <f>SUMIF(AH4,"&gt;7",V11)+SUMIF(AH4,"&gt;25",V11)+SUMIF(AH4,"&gt;43",V11)+SUMIF(AH4,"&gt;61",V11)-SUMIF(AH4,"&lt;-10",V11)-SUMIF(AH4,"&lt;-28",V11)-SUMIF(AH4,"&lt;-46",V11)-SUMIF(AH4,"&lt;-64",V11)</f>
        <v>0</v>
      </c>
      <c r="AD32" s="266">
        <f t="shared" si="5"/>
      </c>
      <c r="AE32" s="169"/>
      <c r="AF32" s="173"/>
      <c r="AG32" s="171"/>
      <c r="AH32" s="172"/>
      <c r="AI32" s="169"/>
      <c r="AJ32" s="173"/>
      <c r="AK32" s="174"/>
      <c r="AL32" s="175"/>
      <c r="AM32" s="173"/>
      <c r="AN32" s="59"/>
    </row>
    <row r="33" spans="2:40" ht="15.75" customHeight="1">
      <c r="B33" s="207">
        <v>18</v>
      </c>
      <c r="C33" s="208">
        <v>203</v>
      </c>
      <c r="D33" s="304">
        <v>188</v>
      </c>
      <c r="E33" s="143">
        <v>6</v>
      </c>
      <c r="F33" s="267">
        <v>3</v>
      </c>
      <c r="G33" s="85">
        <f>SUMIF(M4,"&gt;5",B11)+SUMIF(M4,"&gt;23",B11)+SUMIF(M4,"&gt;41",B11)+SUMIF(M4,"&gt;59",B11)-SUMIF(M4,"&lt;-12",B11)-SUMIF(M4,"&lt;-30",B11)-SUMIF(M4,"&lt;-48",B11)-SUMIF(M4,"&lt;-66",B11)</f>
        <v>1</v>
      </c>
      <c r="H33" s="132" t="str">
        <f t="shared" si="6"/>
        <v>|</v>
      </c>
      <c r="I33" s="51">
        <f>SUMIF(N4,"&gt;5",B11)+SUMIF(N4,"&gt;23",B11)+SUMIF(N4,"&gt;41",B11)+SUMIF(N4,"&gt;59",B11)-SUMIF(N4,"&lt;-12",B11)-SUMIF(N4,"&lt;-30",B11)-SUMIF(N4,"&lt;-48",B11)-SUMIF(N4,"&lt;-66",B11)</f>
        <v>1</v>
      </c>
      <c r="J33" s="131" t="str">
        <f t="shared" si="4"/>
        <v>|</v>
      </c>
      <c r="K33" s="177"/>
      <c r="L33" s="181"/>
      <c r="M33" s="179"/>
      <c r="N33" s="180"/>
      <c r="O33" s="185"/>
      <c r="P33" s="186"/>
      <c r="Q33" s="187"/>
      <c r="R33" s="188"/>
      <c r="S33" s="186"/>
      <c r="T33" s="248"/>
      <c r="U33" s="249"/>
      <c r="V33" s="207">
        <v>18</v>
      </c>
      <c r="W33" s="208">
        <v>203</v>
      </c>
      <c r="X33" s="304">
        <v>188</v>
      </c>
      <c r="Y33" s="143">
        <v>6</v>
      </c>
      <c r="Z33" s="267">
        <v>3</v>
      </c>
      <c r="AA33" s="85">
        <f>SUMIF(AG4,"&gt;5",V11)+SUMIF(AG4,"&gt;23",V11)+SUMIF(AG4,"&gt;41",V11)+SUMIF(AG4,"&gt;59",V11)-SUMIF(AG4,"&lt;-12",V11)-SUMIF(AG4,"&lt;-30",V11)-SUMIF(AG4,"&lt;-48",V11)-SUMIF(AG4,"&lt;-66",V11)</f>
        <v>1</v>
      </c>
      <c r="AB33" s="132" t="str">
        <f t="shared" si="7"/>
        <v>|</v>
      </c>
      <c r="AC33" s="51">
        <f>SUMIF(AH4,"&gt;5",V11)+SUMIF(AH4,"&gt;23",V11)+SUMIF(AH4,"&gt;41",V11)+SUMIF(AH4,"&gt;59",V11)-SUMIF(AH4,"&lt;-12",V11)-SUMIF(AH4,"&lt;-30",V11)-SUMIF(AH4,"&lt;-48",V11)-SUMIF(AH4,"&lt;-66",V11)</f>
        <v>1</v>
      </c>
      <c r="AD33" s="131" t="str">
        <f t="shared" si="5"/>
        <v>|</v>
      </c>
      <c r="AE33" s="177"/>
      <c r="AF33" s="181"/>
      <c r="AG33" s="179"/>
      <c r="AH33" s="180"/>
      <c r="AI33" s="185"/>
      <c r="AJ33" s="186"/>
      <c r="AK33" s="187"/>
      <c r="AL33" s="188"/>
      <c r="AM33" s="186"/>
      <c r="AN33" s="59"/>
    </row>
    <row r="34" spans="2:40" ht="15.75" customHeight="1">
      <c r="B34" s="119" t="s">
        <v>11</v>
      </c>
      <c r="C34" s="160">
        <f>SUM(C25:C33)</f>
        <v>2188</v>
      </c>
      <c r="D34" s="295">
        <f>SUM(D25:D33)</f>
        <v>1764</v>
      </c>
      <c r="E34" s="209" t="s">
        <v>11</v>
      </c>
      <c r="F34" s="122">
        <f>SUM(F25:F33)</f>
        <v>34</v>
      </c>
      <c r="G34" s="79">
        <f>SUM(G25:G33)</f>
        <v>5</v>
      </c>
      <c r="H34" s="79">
        <f>G34</f>
        <v>5</v>
      </c>
      <c r="I34" s="122">
        <f>SUM(I25:I33)</f>
        <v>3</v>
      </c>
      <c r="J34" s="210">
        <f>I34</f>
        <v>3</v>
      </c>
      <c r="K34" s="167"/>
      <c r="L34" s="165"/>
      <c r="M34" s="163"/>
      <c r="N34" s="164"/>
      <c r="O34" s="161"/>
      <c r="P34" s="165"/>
      <c r="Q34" s="211"/>
      <c r="R34" s="161"/>
      <c r="S34" s="165"/>
      <c r="T34" s="248"/>
      <c r="U34" s="249"/>
      <c r="V34" s="119" t="s">
        <v>11</v>
      </c>
      <c r="W34" s="160">
        <f>SUM(W25:W33)</f>
        <v>2188</v>
      </c>
      <c r="X34" s="295">
        <f>SUM(X25:X33)</f>
        <v>1764</v>
      </c>
      <c r="Y34" s="121" t="s">
        <v>11</v>
      </c>
      <c r="Z34" s="122">
        <f>SUM(Z25:Z33)</f>
        <v>34</v>
      </c>
      <c r="AA34" s="79">
        <f>SUM(AA25:AA33)</f>
        <v>5</v>
      </c>
      <c r="AB34" s="79">
        <f>AA34</f>
        <v>5</v>
      </c>
      <c r="AC34" s="122">
        <f>SUM(AC25:AC33)</f>
        <v>3</v>
      </c>
      <c r="AD34" s="210">
        <f>AC34</f>
        <v>3</v>
      </c>
      <c r="AE34" s="167"/>
      <c r="AF34" s="165"/>
      <c r="AG34" s="163"/>
      <c r="AH34" s="164"/>
      <c r="AI34" s="161"/>
      <c r="AJ34" s="165"/>
      <c r="AK34" s="211"/>
      <c r="AL34" s="161"/>
      <c r="AM34" s="165"/>
      <c r="AN34" s="59"/>
    </row>
    <row r="35" spans="2:40" ht="15.75" customHeight="1">
      <c r="B35" s="128" t="s">
        <v>4</v>
      </c>
      <c r="C35" s="176">
        <f>SUM(C20)</f>
        <v>2491</v>
      </c>
      <c r="D35" s="298">
        <f>SUM(D20)</f>
        <v>2188</v>
      </c>
      <c r="E35" s="130" t="s">
        <v>4</v>
      </c>
      <c r="F35" s="131">
        <f>SUM(F20)</f>
        <v>35</v>
      </c>
      <c r="G35" s="86">
        <f>SUM(G20)</f>
        <v>6</v>
      </c>
      <c r="H35" s="80">
        <f>G35</f>
        <v>6</v>
      </c>
      <c r="I35" s="131">
        <f>SUM(I20)</f>
        <v>3</v>
      </c>
      <c r="J35" s="212">
        <f>I35</f>
        <v>3</v>
      </c>
      <c r="K35" s="213"/>
      <c r="L35" s="214"/>
      <c r="M35" s="179"/>
      <c r="N35" s="180"/>
      <c r="O35" s="213"/>
      <c r="P35" s="215"/>
      <c r="Q35" s="182"/>
      <c r="R35" s="213"/>
      <c r="S35" s="215"/>
      <c r="T35" s="248"/>
      <c r="U35" s="249"/>
      <c r="V35" s="128" t="s">
        <v>4</v>
      </c>
      <c r="W35" s="176">
        <f>SUM(W20)</f>
        <v>2491</v>
      </c>
      <c r="X35" s="298">
        <f>SUM(X20)</f>
        <v>2188</v>
      </c>
      <c r="Y35" s="130" t="s">
        <v>4</v>
      </c>
      <c r="Z35" s="131">
        <f>SUM(Z20)</f>
        <v>35</v>
      </c>
      <c r="AA35" s="86">
        <f>SUM(AA20)</f>
        <v>6</v>
      </c>
      <c r="AB35" s="80">
        <f>AA35</f>
        <v>6</v>
      </c>
      <c r="AC35" s="131">
        <f>SUM(AC20)</f>
        <v>3</v>
      </c>
      <c r="AD35" s="212">
        <f>AC35</f>
        <v>3</v>
      </c>
      <c r="AE35" s="213"/>
      <c r="AF35" s="214"/>
      <c r="AG35" s="179"/>
      <c r="AH35" s="180"/>
      <c r="AI35" s="213"/>
      <c r="AJ35" s="215"/>
      <c r="AK35" s="182"/>
      <c r="AL35" s="213"/>
      <c r="AM35" s="215"/>
      <c r="AN35" s="59"/>
    </row>
    <row r="36" spans="2:40" ht="20.25" customHeight="1">
      <c r="B36" s="135" t="s">
        <v>12</v>
      </c>
      <c r="C36" s="189">
        <f>SUM(C34+C35)</f>
        <v>4679</v>
      </c>
      <c r="D36" s="300">
        <f>SUM(D34+D35)</f>
        <v>3952</v>
      </c>
      <c r="E36" s="137" t="s">
        <v>12</v>
      </c>
      <c r="F36" s="138">
        <f>SUM(F34+F35)</f>
        <v>69</v>
      </c>
      <c r="G36" s="87">
        <f>SUM(G34+G35)</f>
        <v>11</v>
      </c>
      <c r="H36" s="87">
        <f>G36</f>
        <v>11</v>
      </c>
      <c r="I36" s="216">
        <f>SUM(I34+I35)</f>
        <v>6</v>
      </c>
      <c r="J36" s="305">
        <f>I36</f>
        <v>6</v>
      </c>
      <c r="K36" s="161"/>
      <c r="L36" s="217"/>
      <c r="M36" s="218"/>
      <c r="N36" s="219"/>
      <c r="O36" s="220"/>
      <c r="P36" s="221"/>
      <c r="Q36" s="222"/>
      <c r="R36" s="223"/>
      <c r="S36" s="224"/>
      <c r="T36" s="248"/>
      <c r="U36" s="249"/>
      <c r="V36" s="135" t="s">
        <v>12</v>
      </c>
      <c r="W36" s="189">
        <f>SUM(W34+W35)</f>
        <v>4679</v>
      </c>
      <c r="X36" s="300">
        <f>SUM(X34+X35)</f>
        <v>3952</v>
      </c>
      <c r="Y36" s="137" t="s">
        <v>12</v>
      </c>
      <c r="Z36" s="138">
        <f>SUM(Z34+Z35)</f>
        <v>69</v>
      </c>
      <c r="AA36" s="87">
        <f>SUM(AA34+AA35)</f>
        <v>11</v>
      </c>
      <c r="AB36" s="87">
        <f>AA36</f>
        <v>11</v>
      </c>
      <c r="AC36" s="216">
        <f>SUM(AC34+AC35)</f>
        <v>6</v>
      </c>
      <c r="AD36" s="305">
        <f>AC36</f>
        <v>6</v>
      </c>
      <c r="AE36" s="161"/>
      <c r="AF36" s="217"/>
      <c r="AG36" s="218"/>
      <c r="AH36" s="219"/>
      <c r="AI36" s="220"/>
      <c r="AJ36" s="221"/>
      <c r="AK36" s="222"/>
      <c r="AL36" s="223"/>
      <c r="AM36" s="224"/>
      <c r="AN36" s="59"/>
    </row>
    <row r="37" spans="2:40" ht="20.25" customHeight="1">
      <c r="B37" s="41"/>
      <c r="C37" s="352"/>
      <c r="D37" s="353"/>
      <c r="E37" s="334"/>
      <c r="F37" s="335"/>
      <c r="G37" s="338" t="s">
        <v>30</v>
      </c>
      <c r="H37" s="339"/>
      <c r="I37" s="339"/>
      <c r="J37" s="340"/>
      <c r="K37" s="16"/>
      <c r="L37" s="341"/>
      <c r="M37" s="72"/>
      <c r="N37" s="343"/>
      <c r="O37" s="6"/>
      <c r="P37" s="345"/>
      <c r="Q37" s="346"/>
      <c r="R37" s="6"/>
      <c r="S37" s="347"/>
      <c r="T37" s="59"/>
      <c r="V37" s="41"/>
      <c r="W37" s="352"/>
      <c r="X37" s="353"/>
      <c r="Y37" s="334"/>
      <c r="Z37" s="335"/>
      <c r="AA37" s="338" t="s">
        <v>30</v>
      </c>
      <c r="AB37" s="339"/>
      <c r="AC37" s="339"/>
      <c r="AD37" s="340"/>
      <c r="AE37" s="16"/>
      <c r="AF37" s="341"/>
      <c r="AG37" s="72"/>
      <c r="AH37" s="343"/>
      <c r="AI37" s="6"/>
      <c r="AJ37" s="345"/>
      <c r="AK37" s="346"/>
      <c r="AL37" s="6"/>
      <c r="AM37" s="347"/>
      <c r="AN37" s="59"/>
    </row>
    <row r="38" spans="2:40" ht="20.25" customHeight="1">
      <c r="B38" s="17"/>
      <c r="C38" s="320"/>
      <c r="D38" s="321"/>
      <c r="E38" s="336"/>
      <c r="F38" s="337"/>
      <c r="G38" s="322" t="s">
        <v>31</v>
      </c>
      <c r="H38" s="323"/>
      <c r="I38" s="323"/>
      <c r="J38" s="324"/>
      <c r="K38" s="11"/>
      <c r="L38" s="342"/>
      <c r="M38" s="73"/>
      <c r="N38" s="344"/>
      <c r="O38" s="43"/>
      <c r="P38" s="346"/>
      <c r="Q38" s="346"/>
      <c r="R38" s="43"/>
      <c r="S38" s="348"/>
      <c r="T38" s="59"/>
      <c r="V38" s="17"/>
      <c r="W38" s="320"/>
      <c r="X38" s="321"/>
      <c r="Y38" s="336"/>
      <c r="Z38" s="337"/>
      <c r="AA38" s="322" t="s">
        <v>31</v>
      </c>
      <c r="AB38" s="323"/>
      <c r="AC38" s="323"/>
      <c r="AD38" s="324"/>
      <c r="AE38" s="11"/>
      <c r="AF38" s="342"/>
      <c r="AG38" s="73"/>
      <c r="AH38" s="344"/>
      <c r="AI38" s="43"/>
      <c r="AJ38" s="346"/>
      <c r="AK38" s="346"/>
      <c r="AL38" s="43"/>
      <c r="AM38" s="348"/>
      <c r="AN38" s="59"/>
    </row>
    <row r="39" spans="2:40" ht="20.25" customHeight="1">
      <c r="B39" s="325" t="s">
        <v>22</v>
      </c>
      <c r="C39" s="326"/>
      <c r="D39" s="329" t="s">
        <v>9</v>
      </c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14"/>
      <c r="T39" s="59"/>
      <c r="V39" s="325" t="s">
        <v>22</v>
      </c>
      <c r="W39" s="326"/>
      <c r="X39" s="329" t="s">
        <v>9</v>
      </c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14"/>
      <c r="AN39" s="59"/>
    </row>
    <row r="40" spans="2:40" ht="20.25" customHeight="1">
      <c r="B40" s="327"/>
      <c r="C40" s="328"/>
      <c r="D40" s="331" t="s">
        <v>10</v>
      </c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3"/>
      <c r="T40" s="59"/>
      <c r="V40" s="327"/>
      <c r="W40" s="328"/>
      <c r="X40" s="331" t="s">
        <v>10</v>
      </c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3"/>
      <c r="AN40" s="59"/>
    </row>
    <row r="41" spans="2:41" ht="20.25" customHeight="1">
      <c r="B41" s="316"/>
      <c r="C41" s="317"/>
      <c r="D41" s="318" t="s">
        <v>54</v>
      </c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 t="s">
        <v>62</v>
      </c>
      <c r="S41" s="319"/>
      <c r="T41" s="59"/>
      <c r="V41" s="316"/>
      <c r="W41" s="317"/>
      <c r="X41" s="318" t="s">
        <v>54</v>
      </c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 t="s">
        <v>62</v>
      </c>
      <c r="AM41" s="319"/>
      <c r="AN41" s="59"/>
      <c r="AO41" s="1"/>
    </row>
    <row r="42" spans="1:40" ht="11.25" customHeight="1">
      <c r="A42" s="107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107"/>
      <c r="U42" s="107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107"/>
    </row>
    <row r="43" spans="2:40" ht="15.75" customHeight="1">
      <c r="B43" s="8"/>
      <c r="C43" s="106"/>
      <c r="D43" s="8"/>
      <c r="E43" s="106"/>
      <c r="F43" s="106"/>
      <c r="G43" s="106"/>
      <c r="H43" s="106"/>
      <c r="I43" s="106"/>
      <c r="J43" s="8"/>
      <c r="K43" s="106"/>
      <c r="L43" s="8"/>
      <c r="M43" s="106"/>
      <c r="N43" s="8"/>
      <c r="O43" s="106"/>
      <c r="P43" s="3"/>
      <c r="Q43" s="2"/>
      <c r="R43" s="13"/>
      <c r="S43" s="14"/>
      <c r="T43" s="108"/>
      <c r="V43" s="8"/>
      <c r="W43" s="106"/>
      <c r="X43" s="8"/>
      <c r="Y43" s="106"/>
      <c r="Z43" s="106"/>
      <c r="AA43" s="106"/>
      <c r="AB43" s="106"/>
      <c r="AC43" s="106"/>
      <c r="AD43" s="8"/>
      <c r="AE43" s="106"/>
      <c r="AF43" s="8"/>
      <c r="AG43" s="106"/>
      <c r="AH43" s="8"/>
      <c r="AI43" s="106"/>
      <c r="AJ43" s="3"/>
      <c r="AK43" s="2"/>
      <c r="AL43" s="13"/>
      <c r="AM43" s="14"/>
      <c r="AN43" s="108"/>
    </row>
  </sheetData>
  <sheetProtection/>
  <mergeCells count="130">
    <mergeCell ref="D7:E7"/>
    <mergeCell ref="B8:E8"/>
    <mergeCell ref="X7:Y7"/>
    <mergeCell ref="V8:Y8"/>
    <mergeCell ref="B42:S42"/>
    <mergeCell ref="E23:E24"/>
    <mergeCell ref="D41:Q41"/>
    <mergeCell ref="G37:J37"/>
    <mergeCell ref="G38:J38"/>
    <mergeCell ref="C37:D37"/>
    <mergeCell ref="D40:S40"/>
    <mergeCell ref="J23:J24"/>
    <mergeCell ref="H23:H24"/>
    <mergeCell ref="N37:N38"/>
    <mergeCell ref="D23:D24"/>
    <mergeCell ref="E37:F38"/>
    <mergeCell ref="C38:D38"/>
    <mergeCell ref="B23:B24"/>
    <mergeCell ref="O23:P23"/>
    <mergeCell ref="P37:Q38"/>
    <mergeCell ref="S37:S38"/>
    <mergeCell ref="G23:G24"/>
    <mergeCell ref="C23:C24"/>
    <mergeCell ref="K23:L23"/>
    <mergeCell ref="Q23:S23"/>
    <mergeCell ref="B39:C40"/>
    <mergeCell ref="R41:S41"/>
    <mergeCell ref="F23:F24"/>
    <mergeCell ref="B41:C41"/>
    <mergeCell ref="D39:S39"/>
    <mergeCell ref="L37:L38"/>
    <mergeCell ref="M23:N23"/>
    <mergeCell ref="I23:I24"/>
    <mergeCell ref="H9:H10"/>
    <mergeCell ref="I9:I10"/>
    <mergeCell ref="M9:N9"/>
    <mergeCell ref="K9:L9"/>
    <mergeCell ref="B22:S22"/>
    <mergeCell ref="F9:F10"/>
    <mergeCell ref="C9:C10"/>
    <mergeCell ref="J9:J10"/>
    <mergeCell ref="B9:B10"/>
    <mergeCell ref="B21:S21"/>
    <mergeCell ref="E9:E10"/>
    <mergeCell ref="Q9:S9"/>
    <mergeCell ref="O9:P9"/>
    <mergeCell ref="D9:D10"/>
    <mergeCell ref="G9:G10"/>
    <mergeCell ref="H7:J7"/>
    <mergeCell ref="L7:M7"/>
    <mergeCell ref="O7:P7"/>
    <mergeCell ref="R7:S7"/>
    <mergeCell ref="AB7:AD7"/>
    <mergeCell ref="AF7:AG7"/>
    <mergeCell ref="AI7:AJ7"/>
    <mergeCell ref="B1:S1"/>
    <mergeCell ref="V4:W4"/>
    <mergeCell ref="X4:AD4"/>
    <mergeCell ref="W3:AD3"/>
    <mergeCell ref="C3:J3"/>
    <mergeCell ref="B4:C4"/>
    <mergeCell ref="K4:L4"/>
    <mergeCell ref="P4:Q4"/>
    <mergeCell ref="M5:P6"/>
    <mergeCell ref="Q5:S6"/>
    <mergeCell ref="B5:B6"/>
    <mergeCell ref="C5:J6"/>
    <mergeCell ref="K5:L6"/>
    <mergeCell ref="K3:L3"/>
    <mergeCell ref="P3:Q3"/>
    <mergeCell ref="M3:N3"/>
    <mergeCell ref="C2:R2"/>
    <mergeCell ref="D4:J4"/>
    <mergeCell ref="V5:V6"/>
    <mergeCell ref="W5:AD6"/>
    <mergeCell ref="AE4:AF4"/>
    <mergeCell ref="AE3:AF3"/>
    <mergeCell ref="V1:AM1"/>
    <mergeCell ref="W2:AL2"/>
    <mergeCell ref="AG3:AH3"/>
    <mergeCell ref="AJ3:AK3"/>
    <mergeCell ref="AJ4:AK4"/>
    <mergeCell ref="AG5:AJ6"/>
    <mergeCell ref="AK5:AM6"/>
    <mergeCell ref="AE5:AF6"/>
    <mergeCell ref="AB9:AB10"/>
    <mergeCell ref="AL7:AM7"/>
    <mergeCell ref="AE9:AF9"/>
    <mergeCell ref="AK9:AM9"/>
    <mergeCell ref="AG9:AH9"/>
    <mergeCell ref="AE23:AF23"/>
    <mergeCell ref="AC9:AC10"/>
    <mergeCell ref="V21:AM21"/>
    <mergeCell ref="Z9:Z10"/>
    <mergeCell ref="AA9:AA10"/>
    <mergeCell ref="AI9:AJ9"/>
    <mergeCell ref="V22:AM22"/>
    <mergeCell ref="AG23:AH23"/>
    <mergeCell ref="W23:W24"/>
    <mergeCell ref="X23:X24"/>
    <mergeCell ref="Y23:Y24"/>
    <mergeCell ref="V9:V10"/>
    <mergeCell ref="W9:W10"/>
    <mergeCell ref="X9:X10"/>
    <mergeCell ref="Y9:Y10"/>
    <mergeCell ref="V23:V24"/>
    <mergeCell ref="AD9:AD10"/>
    <mergeCell ref="Z23:Z24"/>
    <mergeCell ref="AI23:AJ23"/>
    <mergeCell ref="AK23:AM23"/>
    <mergeCell ref="AA38:AD38"/>
    <mergeCell ref="AA23:AA24"/>
    <mergeCell ref="AB23:AB24"/>
    <mergeCell ref="AC23:AC24"/>
    <mergeCell ref="AL41:AM41"/>
    <mergeCell ref="V42:AM42"/>
    <mergeCell ref="AH37:AH38"/>
    <mergeCell ref="AJ37:AK38"/>
    <mergeCell ref="AM37:AM38"/>
    <mergeCell ref="X39:AM39"/>
    <mergeCell ref="X40:AM40"/>
    <mergeCell ref="X41:AK41"/>
    <mergeCell ref="V41:W41"/>
    <mergeCell ref="V39:W40"/>
    <mergeCell ref="W38:X38"/>
    <mergeCell ref="W37:X37"/>
    <mergeCell ref="AF37:AF38"/>
    <mergeCell ref="Y37:Z38"/>
    <mergeCell ref="AA37:AD37"/>
    <mergeCell ref="AD23:AD24"/>
  </mergeCells>
  <printOptions horizontalCentered="1" verticalCentered="1"/>
  <pageMargins left="0.06" right="0" top="0" bottom="0" header="0" footer="0"/>
  <pageSetup horizontalDpi="300" verticalDpi="300" orientation="landscape" paperSize="9" scale="82" r:id="rId2"/>
  <headerFooter alignWithMargins="0">
    <evenHeader>&amp;C&amp;"arial,Bold"&amp;10&amp;K3E8430Nokia Internal Use Only</evenHeader>
    <evenFooter>&amp;C&amp;"arial,Bold"&amp;10&amp;K3E8430Nokia Internal Use Only</evenFooter>
    <firstHeader>&amp;C&amp;"arial,Bold"&amp;10&amp;K3E8430Nokia Internal Use Only</firstHeader>
    <firstFooter>&amp;C&amp;"arial,Bold"&amp;10&amp;K3E8430Nokia Internal Use Only</first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O43"/>
  <sheetViews>
    <sheetView zoomScale="67" zoomScaleNormal="67" zoomScalePageLayoutView="0" workbookViewId="0" topLeftCell="A1">
      <selection activeCell="AO41" sqref="AO41"/>
    </sheetView>
  </sheetViews>
  <sheetFormatPr defaultColWidth="9.140625" defaultRowHeight="12.75"/>
  <cols>
    <col min="1" max="1" width="2.140625" style="0" customWidth="1"/>
    <col min="2" max="6" width="5.28125" style="0" customWidth="1"/>
    <col min="7" max="7" width="5.28125" style="0" hidden="1" customWidth="1"/>
    <col min="8" max="8" width="5.28125" style="0" customWidth="1"/>
    <col min="9" max="9" width="5.28125" style="0" hidden="1" customWidth="1"/>
    <col min="10" max="19" width="5.28125" style="0" customWidth="1"/>
    <col min="20" max="21" width="2.140625" style="0" customWidth="1"/>
    <col min="22" max="26" width="5.28125" style="0" customWidth="1"/>
    <col min="27" max="27" width="5.28125" style="0" hidden="1" customWidth="1"/>
    <col min="28" max="28" width="5.28125" style="0" customWidth="1"/>
    <col min="29" max="29" width="5.28125" style="0" hidden="1" customWidth="1"/>
    <col min="30" max="39" width="5.28125" style="0" customWidth="1"/>
    <col min="40" max="40" width="2.140625" style="0" customWidth="1"/>
  </cols>
  <sheetData>
    <row r="1" spans="1:40" ht="11.25" customHeight="1">
      <c r="A1" s="107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107"/>
      <c r="U1" s="107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107"/>
    </row>
    <row r="2" spans="2:40" ht="20.25" customHeight="1">
      <c r="B2" s="159">
        <v>2017</v>
      </c>
      <c r="C2" s="449" t="s">
        <v>27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12"/>
      <c r="T2" s="59"/>
      <c r="V2" s="159">
        <v>2017</v>
      </c>
      <c r="W2" s="449" t="s">
        <v>27</v>
      </c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12"/>
      <c r="AN2" s="59"/>
    </row>
    <row r="3" spans="2:40" ht="20.25" customHeight="1">
      <c r="B3" s="23" t="s">
        <v>32</v>
      </c>
      <c r="C3" s="450" t="s">
        <v>44</v>
      </c>
      <c r="D3" s="476"/>
      <c r="E3" s="476"/>
      <c r="F3" s="476"/>
      <c r="G3" s="476"/>
      <c r="H3" s="476"/>
      <c r="I3" s="476"/>
      <c r="J3" s="477"/>
      <c r="K3" s="452" t="s">
        <v>28</v>
      </c>
      <c r="L3" s="453"/>
      <c r="M3" s="452" t="s">
        <v>29</v>
      </c>
      <c r="N3" s="454"/>
      <c r="O3" s="24" t="s">
        <v>26</v>
      </c>
      <c r="P3" s="455"/>
      <c r="Q3" s="456"/>
      <c r="R3" s="25"/>
      <c r="S3" s="26"/>
      <c r="T3" s="59"/>
      <c r="V3" s="23" t="s">
        <v>32</v>
      </c>
      <c r="W3" s="450" t="s">
        <v>44</v>
      </c>
      <c r="X3" s="476"/>
      <c r="Y3" s="476"/>
      <c r="Z3" s="476"/>
      <c r="AA3" s="476"/>
      <c r="AB3" s="476"/>
      <c r="AC3" s="476"/>
      <c r="AD3" s="477"/>
      <c r="AE3" s="452" t="s">
        <v>28</v>
      </c>
      <c r="AF3" s="453"/>
      <c r="AG3" s="452" t="s">
        <v>29</v>
      </c>
      <c r="AH3" s="454"/>
      <c r="AI3" s="24" t="s">
        <v>26</v>
      </c>
      <c r="AJ3" s="455"/>
      <c r="AK3" s="456"/>
      <c r="AL3" s="25"/>
      <c r="AM3" s="26"/>
      <c r="AN3" s="59"/>
    </row>
    <row r="4" spans="2:40" ht="20.25" customHeight="1">
      <c r="B4" s="424" t="s">
        <v>37</v>
      </c>
      <c r="C4" s="425"/>
      <c r="D4" s="426" t="s">
        <v>42</v>
      </c>
      <c r="E4" s="425"/>
      <c r="F4" s="425"/>
      <c r="G4" s="425"/>
      <c r="H4" s="425"/>
      <c r="I4" s="425"/>
      <c r="J4" s="475"/>
      <c r="K4" s="57">
        <v>10</v>
      </c>
      <c r="L4" s="109">
        <v>10</v>
      </c>
      <c r="M4" s="88">
        <f>ROUND((ROUND(VLOOKUP(K4,'db'!$A$3:$E$424,4,FALSE)*1/1,0)+ROUND(VLOOKUP(L4,'db'!$A$3:$E$424,4,FALSE)*1/1,0))/2,0)</f>
        <v>11</v>
      </c>
      <c r="N4" s="306">
        <f>ROUND((ROUND(VLOOKUP(K4,'db'!$A$3:$E$424,5,FALSE)*1/1,0)+ROUND(VLOOKUP(L4,'db'!$A$3:$E$424,5,FALSE)*1/1,0))/2,0)</f>
        <v>6</v>
      </c>
      <c r="O4" s="27" t="s">
        <v>25</v>
      </c>
      <c r="P4" s="431"/>
      <c r="Q4" s="425"/>
      <c r="R4" s="28"/>
      <c r="S4" s="29"/>
      <c r="T4" s="59"/>
      <c r="V4" s="424" t="s">
        <v>37</v>
      </c>
      <c r="W4" s="425"/>
      <c r="X4" s="426" t="s">
        <v>42</v>
      </c>
      <c r="Y4" s="425"/>
      <c r="Z4" s="425"/>
      <c r="AA4" s="425"/>
      <c r="AB4" s="425"/>
      <c r="AC4" s="425"/>
      <c r="AD4" s="475"/>
      <c r="AE4" s="57">
        <v>10</v>
      </c>
      <c r="AF4" s="109">
        <v>10</v>
      </c>
      <c r="AG4" s="88">
        <f>ROUND((ROUND(VLOOKUP(AE4,'db'!$A$3:$E$424,4,FALSE)*1/1,0)+ROUND(VLOOKUP(AF4,'db'!$A$3:$E$424,4,FALSE)*1/1,0))/2,0)</f>
        <v>11</v>
      </c>
      <c r="AH4" s="306">
        <f>ROUND((ROUND(VLOOKUP(AE4,'db'!$A$3:$E$424,5,FALSE)*1/1,0)+ROUND(VLOOKUP(AF4,'db'!$A$3:$E$424,5,FALSE)*1/1,0))/2,0)</f>
        <v>6</v>
      </c>
      <c r="AI4" s="27" t="s">
        <v>25</v>
      </c>
      <c r="AJ4" s="431"/>
      <c r="AK4" s="425"/>
      <c r="AL4" s="28"/>
      <c r="AM4" s="29"/>
      <c r="AN4" s="59"/>
    </row>
    <row r="5" spans="2:40" ht="20.25" customHeight="1">
      <c r="B5" s="447" t="s">
        <v>33</v>
      </c>
      <c r="C5" s="432" t="s">
        <v>41</v>
      </c>
      <c r="D5" s="433"/>
      <c r="E5" s="433"/>
      <c r="F5" s="433"/>
      <c r="G5" s="433"/>
      <c r="H5" s="433"/>
      <c r="I5" s="433"/>
      <c r="J5" s="434"/>
      <c r="K5" s="436" t="s">
        <v>35</v>
      </c>
      <c r="L5" s="437"/>
      <c r="M5" s="440" t="s">
        <v>36</v>
      </c>
      <c r="N5" s="441"/>
      <c r="O5" s="441"/>
      <c r="P5" s="437"/>
      <c r="Q5" s="443" t="s">
        <v>24</v>
      </c>
      <c r="R5" s="444"/>
      <c r="S5" s="445"/>
      <c r="T5" s="59"/>
      <c r="V5" s="447" t="s">
        <v>33</v>
      </c>
      <c r="W5" s="432" t="s">
        <v>41</v>
      </c>
      <c r="X5" s="433"/>
      <c r="Y5" s="433"/>
      <c r="Z5" s="433"/>
      <c r="AA5" s="433"/>
      <c r="AB5" s="433"/>
      <c r="AC5" s="433"/>
      <c r="AD5" s="434"/>
      <c r="AE5" s="436" t="s">
        <v>35</v>
      </c>
      <c r="AF5" s="437"/>
      <c r="AG5" s="440" t="s">
        <v>36</v>
      </c>
      <c r="AH5" s="441"/>
      <c r="AI5" s="441"/>
      <c r="AJ5" s="437"/>
      <c r="AK5" s="443" t="s">
        <v>24</v>
      </c>
      <c r="AL5" s="444"/>
      <c r="AM5" s="445"/>
      <c r="AN5" s="59"/>
    </row>
    <row r="6" spans="2:40" ht="20.25" customHeight="1">
      <c r="B6" s="327"/>
      <c r="C6" s="435"/>
      <c r="D6" s="435"/>
      <c r="E6" s="435"/>
      <c r="F6" s="435"/>
      <c r="G6" s="435"/>
      <c r="H6" s="435"/>
      <c r="I6" s="435"/>
      <c r="J6" s="328"/>
      <c r="K6" s="438"/>
      <c r="L6" s="439"/>
      <c r="M6" s="438"/>
      <c r="N6" s="442"/>
      <c r="O6" s="442"/>
      <c r="P6" s="439"/>
      <c r="Q6" s="446"/>
      <c r="R6" s="332"/>
      <c r="S6" s="333"/>
      <c r="T6" s="59"/>
      <c r="V6" s="327"/>
      <c r="W6" s="435"/>
      <c r="X6" s="435"/>
      <c r="Y6" s="435"/>
      <c r="Z6" s="435"/>
      <c r="AA6" s="435"/>
      <c r="AB6" s="435"/>
      <c r="AC6" s="435"/>
      <c r="AD6" s="328"/>
      <c r="AE6" s="438"/>
      <c r="AF6" s="439"/>
      <c r="AG6" s="438"/>
      <c r="AH6" s="442"/>
      <c r="AI6" s="442"/>
      <c r="AJ6" s="439"/>
      <c r="AK6" s="446"/>
      <c r="AL6" s="332"/>
      <c r="AM6" s="333"/>
      <c r="AN6" s="59"/>
    </row>
    <row r="7" spans="2:40" ht="20.25" customHeight="1">
      <c r="B7" s="18"/>
      <c r="C7" s="117" t="s">
        <v>53</v>
      </c>
      <c r="D7" s="416" t="s">
        <v>15</v>
      </c>
      <c r="E7" s="417"/>
      <c r="F7" s="118"/>
      <c r="G7" s="115"/>
      <c r="H7" s="413" t="s">
        <v>16</v>
      </c>
      <c r="I7" s="330"/>
      <c r="J7" s="414"/>
      <c r="K7" s="116"/>
      <c r="L7" s="381" t="s">
        <v>17</v>
      </c>
      <c r="M7" s="415"/>
      <c r="N7" s="116"/>
      <c r="O7" s="313" t="s">
        <v>18</v>
      </c>
      <c r="P7" s="313"/>
      <c r="Q7" s="279" t="s">
        <v>52</v>
      </c>
      <c r="R7" s="313" t="s">
        <v>19</v>
      </c>
      <c r="S7" s="314"/>
      <c r="T7" s="59"/>
      <c r="V7" s="18"/>
      <c r="W7" s="117" t="s">
        <v>53</v>
      </c>
      <c r="X7" s="416" t="s">
        <v>15</v>
      </c>
      <c r="Y7" s="417"/>
      <c r="Z7" s="118"/>
      <c r="AA7" s="115"/>
      <c r="AB7" s="413" t="s">
        <v>16</v>
      </c>
      <c r="AC7" s="330"/>
      <c r="AD7" s="414"/>
      <c r="AE7" s="116"/>
      <c r="AF7" s="381" t="s">
        <v>17</v>
      </c>
      <c r="AG7" s="415"/>
      <c r="AH7" s="116"/>
      <c r="AI7" s="313" t="s">
        <v>18</v>
      </c>
      <c r="AJ7" s="313"/>
      <c r="AK7" s="279" t="s">
        <v>52</v>
      </c>
      <c r="AL7" s="313" t="s">
        <v>19</v>
      </c>
      <c r="AM7" s="314"/>
      <c r="AN7" s="59"/>
    </row>
    <row r="8" spans="2:40" ht="15.75" customHeight="1">
      <c r="B8" s="418" t="s">
        <v>21</v>
      </c>
      <c r="C8" s="419"/>
      <c r="D8" s="419"/>
      <c r="E8" s="420"/>
      <c r="F8" s="105">
        <v>64.8</v>
      </c>
      <c r="G8" s="225"/>
      <c r="H8" s="226" t="s">
        <v>20</v>
      </c>
      <c r="I8" s="225"/>
      <c r="J8" s="233">
        <v>114</v>
      </c>
      <c r="K8" s="105">
        <v>61</v>
      </c>
      <c r="L8" s="226" t="s">
        <v>20</v>
      </c>
      <c r="M8" s="232">
        <v>105</v>
      </c>
      <c r="N8" s="227">
        <v>70.1</v>
      </c>
      <c r="O8" s="228" t="s">
        <v>20</v>
      </c>
      <c r="P8" s="234">
        <v>116</v>
      </c>
      <c r="Q8" s="307">
        <v>65.4</v>
      </c>
      <c r="R8" s="307" t="s">
        <v>20</v>
      </c>
      <c r="S8" s="308">
        <v>106</v>
      </c>
      <c r="T8" s="59"/>
      <c r="V8" s="418" t="s">
        <v>21</v>
      </c>
      <c r="W8" s="419"/>
      <c r="X8" s="419"/>
      <c r="Y8" s="420"/>
      <c r="Z8" s="105">
        <v>64.8</v>
      </c>
      <c r="AA8" s="104"/>
      <c r="AB8" s="101" t="s">
        <v>20</v>
      </c>
      <c r="AC8" s="104"/>
      <c r="AD8" s="233">
        <v>114</v>
      </c>
      <c r="AE8" s="105">
        <v>61</v>
      </c>
      <c r="AF8" s="101" t="s">
        <v>20</v>
      </c>
      <c r="AG8" s="232">
        <v>105</v>
      </c>
      <c r="AH8" s="227">
        <v>70.1</v>
      </c>
      <c r="AI8" s="89" t="s">
        <v>20</v>
      </c>
      <c r="AJ8" s="234">
        <v>116</v>
      </c>
      <c r="AK8" s="307">
        <v>65.4</v>
      </c>
      <c r="AL8" s="311" t="s">
        <v>20</v>
      </c>
      <c r="AM8" s="308">
        <v>106</v>
      </c>
      <c r="AN8" s="59"/>
    </row>
    <row r="9" spans="2:40" ht="15.75" customHeight="1">
      <c r="B9" s="393" t="s">
        <v>0</v>
      </c>
      <c r="C9" s="395" t="s">
        <v>13</v>
      </c>
      <c r="D9" s="397" t="s">
        <v>14</v>
      </c>
      <c r="E9" s="399" t="s">
        <v>39</v>
      </c>
      <c r="F9" s="401" t="s">
        <v>1</v>
      </c>
      <c r="G9" s="387" t="s">
        <v>8</v>
      </c>
      <c r="H9" s="387" t="s">
        <v>8</v>
      </c>
      <c r="I9" s="389" t="s">
        <v>8</v>
      </c>
      <c r="J9" s="391" t="s">
        <v>8</v>
      </c>
      <c r="K9" s="380" t="s">
        <v>5</v>
      </c>
      <c r="L9" s="382"/>
      <c r="M9" s="380" t="s">
        <v>6</v>
      </c>
      <c r="N9" s="381"/>
      <c r="O9" s="380" t="s">
        <v>7</v>
      </c>
      <c r="P9" s="382"/>
      <c r="Q9" s="380" t="s">
        <v>3</v>
      </c>
      <c r="R9" s="381"/>
      <c r="S9" s="382"/>
      <c r="T9" s="59"/>
      <c r="V9" s="393" t="s">
        <v>0</v>
      </c>
      <c r="W9" s="395" t="s">
        <v>13</v>
      </c>
      <c r="X9" s="397" t="s">
        <v>14</v>
      </c>
      <c r="Y9" s="399" t="s">
        <v>39</v>
      </c>
      <c r="Z9" s="401" t="s">
        <v>1</v>
      </c>
      <c r="AA9" s="387" t="s">
        <v>8</v>
      </c>
      <c r="AB9" s="387" t="s">
        <v>8</v>
      </c>
      <c r="AC9" s="389" t="s">
        <v>8</v>
      </c>
      <c r="AD9" s="391" t="s">
        <v>8</v>
      </c>
      <c r="AE9" s="380" t="s">
        <v>5</v>
      </c>
      <c r="AF9" s="382"/>
      <c r="AG9" s="380" t="s">
        <v>6</v>
      </c>
      <c r="AH9" s="381"/>
      <c r="AI9" s="380" t="s">
        <v>7</v>
      </c>
      <c r="AJ9" s="382"/>
      <c r="AK9" s="380" t="s">
        <v>3</v>
      </c>
      <c r="AL9" s="381"/>
      <c r="AM9" s="382"/>
      <c r="AN9" s="59"/>
    </row>
    <row r="10" spans="2:40" ht="15.75" customHeight="1">
      <c r="B10" s="394"/>
      <c r="C10" s="396"/>
      <c r="D10" s="398"/>
      <c r="E10" s="400"/>
      <c r="F10" s="402"/>
      <c r="G10" s="388"/>
      <c r="H10" s="388"/>
      <c r="I10" s="390"/>
      <c r="J10" s="392"/>
      <c r="K10" s="34" t="s">
        <v>23</v>
      </c>
      <c r="L10" s="20" t="s">
        <v>2</v>
      </c>
      <c r="M10" s="68" t="s">
        <v>23</v>
      </c>
      <c r="N10" s="70" t="s">
        <v>2</v>
      </c>
      <c r="O10" s="37" t="s">
        <v>23</v>
      </c>
      <c r="P10" s="20" t="s">
        <v>2</v>
      </c>
      <c r="Q10" s="37" t="s">
        <v>8</v>
      </c>
      <c r="R10" s="34" t="s">
        <v>23</v>
      </c>
      <c r="S10" s="20" t="s">
        <v>2</v>
      </c>
      <c r="T10" s="59"/>
      <c r="V10" s="394"/>
      <c r="W10" s="396"/>
      <c r="X10" s="398"/>
      <c r="Y10" s="400"/>
      <c r="Z10" s="402"/>
      <c r="AA10" s="388"/>
      <c r="AB10" s="388"/>
      <c r="AC10" s="390"/>
      <c r="AD10" s="392"/>
      <c r="AE10" s="34" t="s">
        <v>23</v>
      </c>
      <c r="AF10" s="20" t="s">
        <v>2</v>
      </c>
      <c r="AG10" s="68" t="s">
        <v>23</v>
      </c>
      <c r="AH10" s="70" t="s">
        <v>2</v>
      </c>
      <c r="AI10" s="37" t="s">
        <v>23</v>
      </c>
      <c r="AJ10" s="20" t="s">
        <v>2</v>
      </c>
      <c r="AK10" s="37" t="s">
        <v>8</v>
      </c>
      <c r="AL10" s="34" t="s">
        <v>23</v>
      </c>
      <c r="AM10" s="20" t="s">
        <v>2</v>
      </c>
      <c r="AN10" s="59"/>
    </row>
    <row r="11" spans="2:40" ht="15.75" customHeight="1">
      <c r="B11" s="119">
        <v>1</v>
      </c>
      <c r="C11" s="160">
        <v>266</v>
      </c>
      <c r="D11" s="295">
        <v>212</v>
      </c>
      <c r="E11" s="121">
        <v>9</v>
      </c>
      <c r="F11" s="268">
        <v>4</v>
      </c>
      <c r="G11" s="82">
        <f>SUMIF(M4,"&gt;8",B11)+SUMIF(M4,"&gt;26",B11)+SUMIF(M4,"&gt;44",B11)+SUMIF(M4,"&gt;62",B11)-SUMIF(M4,"&lt;-9",B11)-SUMIF(M4,"&lt;-27",B11)-SUMIF(M4,"&lt;-45",B11)-SUMIF(M4,"&lt;-63",B11)</f>
        <v>1</v>
      </c>
      <c r="H11" s="123" t="str">
        <f aca="true" t="shared" si="0" ref="H11:H16">IF(G11=4,"| | | |",IF(G11=3,"| | |",IF(G11=2,"| |",IF(G11=1,"|",IF(G11=0,"",IF(G11=-1,"- |",G11))))))</f>
        <v>|</v>
      </c>
      <c r="I11" s="49">
        <f>SUMIF(N4,"&gt;8",B11)+SUMIF(N4,"&gt;26",B11)+SUMIF(N4,"&gt;44",B11)+SUMIF(N4,"&gt;62",B11)-SUMIF(N4,"&lt;-9",B11)-SUMIF(N4,"&lt;-27",B11)-SUMIF(N4,"&lt;-45",B11)-SUMIF(N4,"&lt;-63",B11)</f>
        <v>0</v>
      </c>
      <c r="J11" s="268">
        <f aca="true" t="shared" si="1" ref="J11:J19">IF(I11=4,"| | | |",IF(I11=3,"| | |",IF(I11=2,"| |",IF(I11=1,"|",IF(I11=0,"",IF(I11=-1,"- |",I11))))))</f>
      </c>
      <c r="K11" s="161"/>
      <c r="L11" s="162"/>
      <c r="M11" s="163"/>
      <c r="N11" s="164"/>
      <c r="O11" s="161"/>
      <c r="P11" s="165"/>
      <c r="Q11" s="166"/>
      <c r="R11" s="167"/>
      <c r="S11" s="165"/>
      <c r="T11" s="248"/>
      <c r="U11" s="249"/>
      <c r="V11" s="119">
        <v>1</v>
      </c>
      <c r="W11" s="160">
        <v>266</v>
      </c>
      <c r="X11" s="295">
        <v>212</v>
      </c>
      <c r="Y11" s="121">
        <v>9</v>
      </c>
      <c r="Z11" s="268">
        <v>4</v>
      </c>
      <c r="AA11" s="82">
        <f>SUMIF(AG4,"&gt;8",V11)+SUMIF(AG4,"&gt;26",V11)+SUMIF(AG4,"&gt;44",V11)+SUMIF(AG4,"&gt;62",V11)-SUMIF(AG4,"&lt;-9",V11)-SUMIF(AG4,"&lt;-27",V11)-SUMIF(AG4,"&lt;-45",V11)-SUMIF(AG4,"&lt;-63",V11)</f>
        <v>1</v>
      </c>
      <c r="AB11" s="123" t="str">
        <f aca="true" t="shared" si="2" ref="AB11:AB16">IF(AA11=4,"| | | |",IF(AA11=3,"| | |",IF(AA11=2,"| |",IF(AA11=1,"|",IF(AA11=0,"",IF(AA11=-1,"- |",AA11))))))</f>
        <v>|</v>
      </c>
      <c r="AC11" s="49">
        <f>SUMIF(AH4,"&gt;8",V11)+SUMIF(AH4,"&gt;26",V11)+SUMIF(AH4,"&gt;44",V11)+SUMIF(AH4,"&gt;62",V11)-SUMIF(AH4,"&lt;-9",V11)-SUMIF(AH4,"&lt;-27",V11)-SUMIF(AH4,"&lt;-45",V11)-SUMIF(AH4,"&lt;-63",V11)</f>
        <v>0</v>
      </c>
      <c r="AD11" s="268">
        <f aca="true" t="shared" si="3" ref="AD11:AD19">IF(AC11=4,"| | | |",IF(AC11=3,"| | |",IF(AC11=2,"| |",IF(AC11=1,"|",IF(AC11=0,"",IF(AC11=-1,"- |",AC11))))))</f>
      </c>
      <c r="AE11" s="161"/>
      <c r="AF11" s="162"/>
      <c r="AG11" s="163"/>
      <c r="AH11" s="164"/>
      <c r="AI11" s="161"/>
      <c r="AJ11" s="165"/>
      <c r="AK11" s="166"/>
      <c r="AL11" s="167"/>
      <c r="AM11" s="165"/>
      <c r="AN11" s="59"/>
    </row>
    <row r="12" spans="2:40" ht="15.75" customHeight="1">
      <c r="B12" s="124">
        <v>2</v>
      </c>
      <c r="C12" s="168">
        <v>138</v>
      </c>
      <c r="D12" s="296">
        <v>126</v>
      </c>
      <c r="E12" s="126">
        <v>15</v>
      </c>
      <c r="F12" s="266">
        <v>3</v>
      </c>
      <c r="G12" s="83">
        <f>SUMIF(M4,"&gt;14",B11)+SUMIF(M4,"&gt;32",B11)+SUMIF(M4,"&gt;50",B11)+SUMIF(M4,"&gt;68",B11)-SUMIF(M4,"&lt;-3",B11)-SUMIF(M4,"&lt;-21",B11)-SUMIF(M4,"&lt;-39",B11)-SUMIF(M4,"&lt;-57",B11)</f>
        <v>0</v>
      </c>
      <c r="H12" s="127">
        <f t="shared" si="0"/>
      </c>
      <c r="I12" s="50">
        <f>SUMIF(N4,"&gt;14",B11)+SUMIF(N4,"&gt;32",B11)+SUMIF(N4,"&gt;50",B11)+SUMIF(N4,"&gt;68",B11)-SUMIF(N4,"&lt;-3",B11)-SUMIF(N4,"&lt;-21",B11)-SUMIF(N4,"&lt;-39",B11)-SUMIF(N4,"&lt;-57",B11)</f>
        <v>0</v>
      </c>
      <c r="J12" s="266">
        <f t="shared" si="1"/>
      </c>
      <c r="K12" s="169"/>
      <c r="L12" s="170"/>
      <c r="M12" s="171"/>
      <c r="N12" s="172"/>
      <c r="O12" s="169"/>
      <c r="P12" s="173"/>
      <c r="Q12" s="174"/>
      <c r="R12" s="175"/>
      <c r="S12" s="173"/>
      <c r="T12" s="248"/>
      <c r="U12" s="249"/>
      <c r="V12" s="124">
        <v>2</v>
      </c>
      <c r="W12" s="168">
        <v>138</v>
      </c>
      <c r="X12" s="296">
        <v>126</v>
      </c>
      <c r="Y12" s="126">
        <v>15</v>
      </c>
      <c r="Z12" s="266">
        <v>3</v>
      </c>
      <c r="AA12" s="83">
        <f>SUMIF(AG4,"&gt;14",V11)+SUMIF(AG4,"&gt;32",V11)+SUMIF(AG4,"&gt;50",V11)+SUMIF(AG4,"&gt;68",V11)-SUMIF(AG4,"&lt;-3",V11)-SUMIF(AG4,"&lt;-21",V11)-SUMIF(AG4,"&lt;-39",V11)-SUMIF(AG4,"&lt;-57",V11)</f>
        <v>0</v>
      </c>
      <c r="AB12" s="127">
        <f t="shared" si="2"/>
      </c>
      <c r="AC12" s="50">
        <f>SUMIF(AH4,"&gt;14",V11)+SUMIF(AH4,"&gt;32",V11)+SUMIF(AH4,"&gt;50",V11)+SUMIF(AH4,"&gt;68",V11)-SUMIF(AH4,"&lt;-3",V11)-SUMIF(AH4,"&lt;-21",V11)-SUMIF(AH4,"&lt;-39",V11)-SUMIF(AH4,"&lt;-57",V11)</f>
        <v>0</v>
      </c>
      <c r="AD12" s="266">
        <f t="shared" si="3"/>
      </c>
      <c r="AE12" s="169"/>
      <c r="AF12" s="170"/>
      <c r="AG12" s="171"/>
      <c r="AH12" s="172"/>
      <c r="AI12" s="169"/>
      <c r="AJ12" s="173"/>
      <c r="AK12" s="174"/>
      <c r="AL12" s="175"/>
      <c r="AM12" s="173"/>
      <c r="AN12" s="59"/>
    </row>
    <row r="13" spans="2:40" ht="15.75" customHeight="1">
      <c r="B13" s="128">
        <v>3</v>
      </c>
      <c r="C13" s="176">
        <v>240</v>
      </c>
      <c r="D13" s="298">
        <v>230</v>
      </c>
      <c r="E13" s="130">
        <v>13</v>
      </c>
      <c r="F13" s="131">
        <v>4</v>
      </c>
      <c r="G13" s="84">
        <f>SUMIF(M4,"&gt;12",B11)+SUMIF(M4,"&gt;30",B11)+SUMIF(M4,"&gt;48",B11)+SUMIF(M4,"&gt;66",B11)-SUMIF(M4,"&lt;-5",B11)-SUMIF(M4,"&lt;-23",B11)-SUMIF(M4,"&lt;-41",B11)-SUMIF(M4,"&lt;-59",B11)</f>
        <v>0</v>
      </c>
      <c r="H13" s="132">
        <f t="shared" si="0"/>
      </c>
      <c r="I13" s="47">
        <f>SUMIF(N4,"&gt;12",B11)+SUMIF(N4,"&gt;30",B11)+SUMIF(N4,"&gt;48",B11)+SUMIF(N4,"&gt;66",B11)-SUMIF(N4,"&lt;-5",B11)-SUMIF(N4,"&lt;-23",B11)-SUMIF(N4,"&lt;-41",B11)-SUMIF(N4,"&lt;-59",B11)</f>
        <v>0</v>
      </c>
      <c r="J13" s="131">
        <f t="shared" si="1"/>
      </c>
      <c r="K13" s="177"/>
      <c r="L13" s="178"/>
      <c r="M13" s="179"/>
      <c r="N13" s="180"/>
      <c r="O13" s="177"/>
      <c r="P13" s="181"/>
      <c r="Q13" s="182"/>
      <c r="R13" s="183"/>
      <c r="S13" s="181"/>
      <c r="T13" s="248"/>
      <c r="U13" s="249"/>
      <c r="V13" s="128">
        <v>3</v>
      </c>
      <c r="W13" s="176">
        <v>240</v>
      </c>
      <c r="X13" s="298">
        <v>230</v>
      </c>
      <c r="Y13" s="263">
        <v>13</v>
      </c>
      <c r="Z13" s="131">
        <v>4</v>
      </c>
      <c r="AA13" s="84">
        <f>SUMIF(AG4,"&gt;12",V11)+SUMIF(AG4,"&gt;30",V11)+SUMIF(AG4,"&gt;48",V11)+SUMIF(AG4,"&gt;66",V11)-SUMIF(AG4,"&lt;-5",V11)-SUMIF(AG4,"&lt;-23",V11)-SUMIF(AG4,"&lt;-41",V11)-SUMIF(AG4,"&lt;-59",V11)</f>
        <v>0</v>
      </c>
      <c r="AB13" s="132">
        <f t="shared" si="2"/>
      </c>
      <c r="AC13" s="47">
        <f>SUMIF(AH4,"&gt;12",V11)+SUMIF(AH4,"&gt;30",V11)+SUMIF(AH4,"&gt;48",V11)+SUMIF(AH4,"&gt;66",V11)-SUMIF(AH4,"&lt;-5",V11)-SUMIF(AH4,"&lt;-23",V11)-SUMIF(AH4,"&lt;-41",V11)-SUMIF(AH4,"&lt;-59",V11)</f>
        <v>0</v>
      </c>
      <c r="AD13" s="131">
        <f t="shared" si="3"/>
      </c>
      <c r="AE13" s="177"/>
      <c r="AF13" s="178"/>
      <c r="AG13" s="179"/>
      <c r="AH13" s="180"/>
      <c r="AI13" s="177"/>
      <c r="AJ13" s="181"/>
      <c r="AK13" s="182"/>
      <c r="AL13" s="183"/>
      <c r="AM13" s="181"/>
      <c r="AN13" s="59"/>
    </row>
    <row r="14" spans="2:40" ht="15.75" customHeight="1">
      <c r="B14" s="119">
        <v>4</v>
      </c>
      <c r="C14" s="160">
        <v>335</v>
      </c>
      <c r="D14" s="295">
        <v>315</v>
      </c>
      <c r="E14" s="121">
        <v>3</v>
      </c>
      <c r="F14" s="268">
        <v>4</v>
      </c>
      <c r="G14" s="82">
        <f>SUMIF(M4,"&gt;2",B11)+SUMIF(M4,"&gt;20",B11)+SUMIF(M4,"&gt;38",B11)+SUMIF(M4,"&gt;56",B11)-SUMIF(M4,"&lt;-15",B11)-SUMIF(M4,"&lt;-33",B11)-SUMIF(M4,"&lt;-51",B11)-SUMIF(M4,"&lt;-69",B11)</f>
        <v>1</v>
      </c>
      <c r="H14" s="123" t="str">
        <f t="shared" si="0"/>
        <v>|</v>
      </c>
      <c r="I14" s="49">
        <f>SUMIF(N4,"&gt;2",B11)+SUMIF(N4,"&gt;20",B11)+SUMIF(N4,"&gt;38",B11)+SUMIF(N4,"&gt;56",B11)-SUMIF(N4,"&lt;-15",B11)-SUMIF(N4,"&lt;-33",B11)-SUMIF(N4,"&lt;-51",B11)-SUMIF(N4,"&lt;-69",B11)</f>
        <v>1</v>
      </c>
      <c r="J14" s="268" t="str">
        <f t="shared" si="1"/>
        <v>|</v>
      </c>
      <c r="K14" s="161"/>
      <c r="L14" s="165"/>
      <c r="M14" s="163"/>
      <c r="N14" s="164"/>
      <c r="O14" s="161"/>
      <c r="P14" s="165"/>
      <c r="Q14" s="166"/>
      <c r="R14" s="167"/>
      <c r="S14" s="165"/>
      <c r="T14" s="248"/>
      <c r="U14" s="249"/>
      <c r="V14" s="119">
        <v>4</v>
      </c>
      <c r="W14" s="160">
        <v>335</v>
      </c>
      <c r="X14" s="295">
        <v>315</v>
      </c>
      <c r="Y14" s="121">
        <v>3</v>
      </c>
      <c r="Z14" s="268">
        <v>4</v>
      </c>
      <c r="AA14" s="82">
        <f>SUMIF(AG4,"&gt;2",V11)+SUMIF(AG4,"&gt;20",V11)+SUMIF(AG4,"&gt;38",V11)+SUMIF(AG4,"&gt;56",V11)-SUMIF(AG4,"&lt;-15",V11)-SUMIF(AG4,"&lt;-33",V11)-SUMIF(AG4,"&lt;-51",V11)-SUMIF(AG4,"&lt;-69",V11)</f>
        <v>1</v>
      </c>
      <c r="AB14" s="123" t="str">
        <f t="shared" si="2"/>
        <v>|</v>
      </c>
      <c r="AC14" s="49">
        <f>SUMIF(AH4,"&gt;2",V11)+SUMIF(AH4,"&gt;20",V11)+SUMIF(AH4,"&gt;38",V11)+SUMIF(AH4,"&gt;56",V11)-SUMIF(AH4,"&lt;-15",V11)-SUMIF(AH4,"&lt;-33",V11)-SUMIF(AH4,"&lt;-51",V11)-SUMIF(AH4,"&lt;-69",V11)</f>
        <v>1</v>
      </c>
      <c r="AD14" s="268" t="str">
        <f t="shared" si="3"/>
        <v>|</v>
      </c>
      <c r="AE14" s="161"/>
      <c r="AF14" s="165"/>
      <c r="AG14" s="163"/>
      <c r="AH14" s="164"/>
      <c r="AI14" s="161"/>
      <c r="AJ14" s="165"/>
      <c r="AK14" s="166"/>
      <c r="AL14" s="167"/>
      <c r="AM14" s="165"/>
      <c r="AN14" s="59"/>
    </row>
    <row r="15" spans="2:40" ht="15.75" customHeight="1">
      <c r="B15" s="124">
        <v>5</v>
      </c>
      <c r="C15" s="168">
        <v>290</v>
      </c>
      <c r="D15" s="296">
        <v>256</v>
      </c>
      <c r="E15" s="126">
        <v>7</v>
      </c>
      <c r="F15" s="266">
        <v>4</v>
      </c>
      <c r="G15" s="83">
        <f>SUMIF(M4,"&gt;6",B11)+SUMIF(M4,"&gt;24",B11)+SUMIF(M4,"&gt;42",B11)+SUMIF(M4,"&gt;60",B11)-SUMIF(M4,"&lt;-11",B11)-SUMIF(M4,"&lt;-29",B11)-SUMIF(M4,"&lt;-47",B11)-SUMIF(M4,"&lt;-65",B11)</f>
        <v>1</v>
      </c>
      <c r="H15" s="127" t="str">
        <f t="shared" si="0"/>
        <v>|</v>
      </c>
      <c r="I15" s="50">
        <f>SUMIF(N4,"&gt;6",B11)+SUMIF(N4,"&gt;24",B11)+SUMIF(N4,"&gt;42",B11)+SUMIF(N4,"&gt;60",B11)-SUMIF(N4,"&lt;-11",B11)-SUMIF(N4,"&lt;-29",B11)-SUMIF(N4,"&lt;-47",B11)-SUMIF(N4,"&lt;-65",B11)</f>
        <v>0</v>
      </c>
      <c r="J15" s="266">
        <f t="shared" si="1"/>
      </c>
      <c r="K15" s="169"/>
      <c r="L15" s="173"/>
      <c r="M15" s="171"/>
      <c r="N15" s="172"/>
      <c r="O15" s="169"/>
      <c r="P15" s="173"/>
      <c r="Q15" s="174"/>
      <c r="R15" s="175"/>
      <c r="S15" s="173"/>
      <c r="T15" s="248"/>
      <c r="U15" s="249"/>
      <c r="V15" s="124">
        <v>5</v>
      </c>
      <c r="W15" s="168">
        <v>290</v>
      </c>
      <c r="X15" s="296">
        <v>256</v>
      </c>
      <c r="Y15" s="126">
        <v>7</v>
      </c>
      <c r="Z15" s="266">
        <v>4</v>
      </c>
      <c r="AA15" s="83">
        <f>SUMIF(AG4,"&gt;6",V11)+SUMIF(AG4,"&gt;24",V11)+SUMIF(AG4,"&gt;42",V11)+SUMIF(AG4,"&gt;60",V11)-SUMIF(AG4,"&lt;-11",V11)-SUMIF(AG4,"&lt;-29",V11)-SUMIF(AG4,"&lt;-47",V11)-SUMIF(AG4,"&lt;-65",V11)</f>
        <v>1</v>
      </c>
      <c r="AB15" s="127" t="str">
        <f t="shared" si="2"/>
        <v>|</v>
      </c>
      <c r="AC15" s="50">
        <f>SUMIF(AH4,"&gt;6",V11)+SUMIF(AH4,"&gt;24",V11)+SUMIF(AH4,"&gt;42",V11)+SUMIF(AH4,"&gt;60",V11)-SUMIF(AH4,"&lt;-11",V11)-SUMIF(AH4,"&lt;-29",V11)-SUMIF(AH4,"&lt;-47",V11)-SUMIF(AH4,"&lt;-65",V11)</f>
        <v>0</v>
      </c>
      <c r="AD15" s="266">
        <f t="shared" si="3"/>
      </c>
      <c r="AE15" s="169"/>
      <c r="AF15" s="173"/>
      <c r="AG15" s="171"/>
      <c r="AH15" s="172"/>
      <c r="AI15" s="169"/>
      <c r="AJ15" s="173"/>
      <c r="AK15" s="174"/>
      <c r="AL15" s="175"/>
      <c r="AM15" s="173"/>
      <c r="AN15" s="59"/>
    </row>
    <row r="16" spans="2:40" ht="15.75" customHeight="1">
      <c r="B16" s="128">
        <v>6</v>
      </c>
      <c r="C16" s="176">
        <v>175</v>
      </c>
      <c r="D16" s="298">
        <v>165</v>
      </c>
      <c r="E16" s="130">
        <v>11</v>
      </c>
      <c r="F16" s="131">
        <v>3</v>
      </c>
      <c r="G16" s="84">
        <f>SUMIF(M4,"&gt;10",B11)+SUMIF(M4,"&gt;28",B11)+SUMIF(M4,"&gt;46",B11)+SUMIF(M4,"&gt;64",B11)-SUMIF(M4,"&lt;-7",B11)-SUMIF(M4,"&lt;-25",B11)-SUMIF(M4,"&lt;-43",B11)-SUMIF(M4,"&lt;-61",B11)</f>
        <v>1</v>
      </c>
      <c r="H16" s="132" t="str">
        <f t="shared" si="0"/>
        <v>|</v>
      </c>
      <c r="I16" s="47">
        <f>SUMIF(N4,"&gt;10",B11)+SUMIF(N4,"&gt;28",B11)+SUMIF(N4,"&gt;46",B11)+SUMIF(N4,"&gt;64",B11)-SUMIF(N4,"&lt;-7",B11)-SUMIF(N4,"&lt;-25",B11)-SUMIF(N4,"&lt;-43",B11)-SUMIF(N4,"&lt;-61",B11)</f>
        <v>0</v>
      </c>
      <c r="J16" s="131">
        <f t="shared" si="1"/>
      </c>
      <c r="K16" s="177"/>
      <c r="L16" s="181"/>
      <c r="M16" s="179"/>
      <c r="N16" s="180"/>
      <c r="O16" s="177"/>
      <c r="P16" s="181"/>
      <c r="Q16" s="182"/>
      <c r="R16" s="183"/>
      <c r="S16" s="181"/>
      <c r="T16" s="248"/>
      <c r="U16" s="249"/>
      <c r="V16" s="128">
        <v>6</v>
      </c>
      <c r="W16" s="176">
        <v>175</v>
      </c>
      <c r="X16" s="298">
        <v>165</v>
      </c>
      <c r="Y16" s="263">
        <v>11</v>
      </c>
      <c r="Z16" s="131">
        <v>3</v>
      </c>
      <c r="AA16" s="84">
        <f>SUMIF(AG4,"&gt;10",V11)+SUMIF(AG4,"&gt;28",V11)+SUMIF(AG4,"&gt;46",V11)+SUMIF(AG4,"&gt;64",V11)-SUMIF(AG4,"&lt;-7",V11)-SUMIF(AG4,"&lt;-25",V11)-SUMIF(AG4,"&lt;-43",V11)-SUMIF(AG4,"&lt;-61",V11)</f>
        <v>1</v>
      </c>
      <c r="AB16" s="132" t="str">
        <f t="shared" si="2"/>
        <v>|</v>
      </c>
      <c r="AC16" s="47">
        <f>SUMIF(AH4,"&gt;10",V11)+SUMIF(AH4,"&gt;28",V11)+SUMIF(AH4,"&gt;46",V11)+SUMIF(AH4,"&gt;64",V11)-SUMIF(AH4,"&lt;-7",V11)-SUMIF(AH4,"&lt;-25",V11)-SUMIF(AH4,"&lt;-43",V11)-SUMIF(AH4,"&lt;-61",V11)</f>
        <v>0</v>
      </c>
      <c r="AD16" s="131">
        <f t="shared" si="3"/>
      </c>
      <c r="AE16" s="177"/>
      <c r="AF16" s="181"/>
      <c r="AG16" s="179"/>
      <c r="AH16" s="180"/>
      <c r="AI16" s="177"/>
      <c r="AJ16" s="181"/>
      <c r="AK16" s="182"/>
      <c r="AL16" s="183"/>
      <c r="AM16" s="181"/>
      <c r="AN16" s="59"/>
    </row>
    <row r="17" spans="2:40" ht="15.75" customHeight="1">
      <c r="B17" s="119">
        <v>7</v>
      </c>
      <c r="C17" s="160">
        <v>465</v>
      </c>
      <c r="D17" s="295">
        <v>400</v>
      </c>
      <c r="E17" s="121">
        <v>1</v>
      </c>
      <c r="F17" s="268">
        <v>5</v>
      </c>
      <c r="G17" s="82">
        <f>SUMIF(M4,"&gt;0",B11)+SUMIF(M4,"&gt;18",B11)+SUMIF(M4,"&gt;36",B11)+SUMIF(M4,"&gt;54",B11)+SUMIF(M4,"&gt;72",B11)-SUMIF(M4,"&lt;-17",B11)-SUMIF(M4,"&lt;-35",B11)-SUMIF(M4,"&lt;-53",B11)-SUMIF(M4,"&lt;-71",B11)-SUMIF(M4,"&lt;-89",B11)</f>
        <v>1</v>
      </c>
      <c r="H17" s="123" t="str">
        <f>IF(G17=5,"| | | | |",IF(G17=4,"| | | |",IF(G17=3,"| | |",IF(G17=2,"| |",IF(G17=1,"|",IF(G17=0,"",IF(G17=-1,"- |",G17)))))))</f>
        <v>|</v>
      </c>
      <c r="I17" s="49">
        <f>SUMIF(N4,"&gt;0",B11)+SUMIF(N4,"&gt;18",B11)+SUMIF(N4,"&gt;36",B11)+SUMIF(N4,"&gt;54",B11)-SUMIF(N4,"&lt;-17",B11)-SUMIF(N4,"&lt;-35",B11)-SUMIF(N4,"&lt;-53",B11)-SUMIF(N4,"&lt;-71",B11)</f>
        <v>1</v>
      </c>
      <c r="J17" s="268" t="str">
        <f t="shared" si="1"/>
        <v>|</v>
      </c>
      <c r="K17" s="161"/>
      <c r="L17" s="165"/>
      <c r="M17" s="163"/>
      <c r="N17" s="164"/>
      <c r="O17" s="161"/>
      <c r="P17" s="165"/>
      <c r="Q17" s="166"/>
      <c r="R17" s="167"/>
      <c r="S17" s="165"/>
      <c r="T17" s="248"/>
      <c r="U17" s="249"/>
      <c r="V17" s="119">
        <v>7</v>
      </c>
      <c r="W17" s="160">
        <v>465</v>
      </c>
      <c r="X17" s="295">
        <v>400</v>
      </c>
      <c r="Y17" s="121">
        <v>1</v>
      </c>
      <c r="Z17" s="268">
        <v>5</v>
      </c>
      <c r="AA17" s="82">
        <f>SUMIF(AG4,"&gt;0",V11)+SUMIF(AG4,"&gt;18",V11)+SUMIF(AG4,"&gt;36",V11)+SUMIF(AG4,"&gt;54",V11)+SUMIF(AG4,"&gt;72",V11)-SUMIF(AG4,"&lt;-17",V11)-SUMIF(AG4,"&lt;-35",V11)-SUMIF(AG4,"&lt;-53",V11)-SUMIF(AG4,"&lt;-71",V11)-SUMIF(AG4,"&lt;-89",V11)</f>
        <v>1</v>
      </c>
      <c r="AB17" s="123" t="str">
        <f>IF(AA17=5,"| | | | |",IF(AA17=4,"| | | |",IF(AA17=3,"| | |",IF(AA17=2,"| |",IF(AA17=1,"|",IF(AA17=0,"",IF(AA17=-1,"- |",AA17)))))))</f>
        <v>|</v>
      </c>
      <c r="AC17" s="49">
        <f>SUMIF(AH4,"&gt;0",V11)+SUMIF(AH4,"&gt;18",V11)+SUMIF(AH4,"&gt;36",V11)+SUMIF(AH4,"&gt;54",V11)-SUMIF(AH4,"&lt;-17",V11)-SUMIF(AH4,"&lt;-35",V11)-SUMIF(AH4,"&lt;-53",V11)-SUMIF(AH4,"&lt;-71",V11)</f>
        <v>1</v>
      </c>
      <c r="AD17" s="268" t="str">
        <f t="shared" si="3"/>
        <v>|</v>
      </c>
      <c r="AE17" s="161"/>
      <c r="AF17" s="165"/>
      <c r="AG17" s="163"/>
      <c r="AH17" s="164"/>
      <c r="AI17" s="161"/>
      <c r="AJ17" s="165"/>
      <c r="AK17" s="166"/>
      <c r="AL17" s="167"/>
      <c r="AM17" s="165"/>
      <c r="AN17" s="59"/>
    </row>
    <row r="18" spans="2:40" ht="15.75" customHeight="1">
      <c r="B18" s="124">
        <v>8</v>
      </c>
      <c r="C18" s="168">
        <v>304</v>
      </c>
      <c r="D18" s="296">
        <v>215</v>
      </c>
      <c r="E18" s="126">
        <v>17</v>
      </c>
      <c r="F18" s="266">
        <v>4</v>
      </c>
      <c r="G18" s="83">
        <f>SUMIF(M4,"&gt;16",B11)+SUMIF(M4,"&gt;34",B11)+SUMIF(M4,"&gt;52",B11)+SUMIF(M4,"&gt;70",B11)-SUMIF(M4,"&lt;-1",B11)-SUMIF(M4,"&lt;-19",B11)-SUMIF(M4,"&lt;-37",B11)-SUMIF(M4,"&lt;-55",B11)</f>
        <v>0</v>
      </c>
      <c r="H18" s="127">
        <f>IF(G18=4,"| | | |",IF(G18=3,"| | |",IF(G18=2,"| |",IF(G18=1,"|",IF(G18=0,"",IF(G18=-1,"- |",G18))))))</f>
      </c>
      <c r="I18" s="50">
        <f>SUMIF(N4,"&gt;16",B11)+SUMIF(N4,"&gt;34",B11)+SUMIF(N4,"&gt;52",B11)+SUMIF(N4,"&gt;70",B11)-SUMIF(N4,"&lt;-1",B11)-SUMIF(N4,"&lt;-19",B11)-SUMIF(N4,"&lt;-37",B11)-SUMIF(N4,"&lt;-55",B11)</f>
        <v>0</v>
      </c>
      <c r="J18" s="266">
        <f t="shared" si="1"/>
      </c>
      <c r="K18" s="169"/>
      <c r="L18" s="173"/>
      <c r="M18" s="171"/>
      <c r="N18" s="172"/>
      <c r="O18" s="169"/>
      <c r="P18" s="173"/>
      <c r="Q18" s="174"/>
      <c r="R18" s="175"/>
      <c r="S18" s="173"/>
      <c r="T18" s="248"/>
      <c r="U18" s="249"/>
      <c r="V18" s="124">
        <v>8</v>
      </c>
      <c r="W18" s="168">
        <v>304</v>
      </c>
      <c r="X18" s="296">
        <v>215</v>
      </c>
      <c r="Y18" s="126">
        <v>17</v>
      </c>
      <c r="Z18" s="266">
        <v>4</v>
      </c>
      <c r="AA18" s="83">
        <f>SUMIF(AG4,"&gt;16",V11)+SUMIF(AG4,"&gt;34",V11)+SUMIF(AG4,"&gt;52",V11)+SUMIF(AG4,"&gt;70",V11)-SUMIF(AG4,"&lt;-1",V11)-SUMIF(AG4,"&lt;-19",V11)-SUMIF(AG4,"&lt;-37",V11)-SUMIF(AG4,"&lt;-55",V11)</f>
        <v>0</v>
      </c>
      <c r="AB18" s="127">
        <f>IF(AA18=4,"| | | |",IF(AA18=3,"| | |",IF(AA18=2,"| |",IF(AA18=1,"|",IF(AA18=0,"",IF(AA18=-1,"- |",AA18))))))</f>
      </c>
      <c r="AC18" s="50">
        <f>SUMIF(AH4,"&gt;16",V11)+SUMIF(AH4,"&gt;34",V11)+SUMIF(AH4,"&gt;52",V11)+SUMIF(AH4,"&gt;70",V11)-SUMIF(AH4,"&lt;-1",V11)-SUMIF(AH4,"&lt;-19",V11)-SUMIF(AH4,"&lt;-37",V11)-SUMIF(AH4,"&lt;-55",V11)</f>
        <v>0</v>
      </c>
      <c r="AD18" s="266">
        <f t="shared" si="3"/>
      </c>
      <c r="AE18" s="169"/>
      <c r="AF18" s="173"/>
      <c r="AG18" s="171"/>
      <c r="AH18" s="172"/>
      <c r="AI18" s="169"/>
      <c r="AJ18" s="173"/>
      <c r="AK18" s="174"/>
      <c r="AL18" s="175"/>
      <c r="AM18" s="173"/>
      <c r="AN18" s="59"/>
    </row>
    <row r="19" spans="2:40" ht="15.75" customHeight="1">
      <c r="B19" s="133">
        <v>9</v>
      </c>
      <c r="C19" s="184">
        <v>278</v>
      </c>
      <c r="D19" s="299">
        <v>269</v>
      </c>
      <c r="E19" s="130">
        <v>5</v>
      </c>
      <c r="F19" s="131">
        <v>4</v>
      </c>
      <c r="G19" s="84">
        <f>SUMIF(M4,"&gt;4",B11)+SUMIF(M4,"&gt;22",B11)+SUMIF(M4,"&gt;40",B11)+SUMIF(M4,"&gt;58",B11)-SUMIF(M4,"&lt;-13",B11)-SUMIF(M4,"&lt;-31",B11)-SUMIF(M4,"&lt;-49",B11)-SUMIF(M4,"&lt;-67",B11)</f>
        <v>1</v>
      </c>
      <c r="H19" s="132" t="str">
        <f>IF(G19=4,"| | | |",IF(G19=3,"| | |",IF(G19=2,"| |",IF(G19=1,"|",IF(G19=0,"",IF(G19=-1,"- |",G19))))))</f>
        <v>|</v>
      </c>
      <c r="I19" s="47">
        <f>SUMIF(N4,"&gt;4",B11)+SUMIF(N4,"&gt;22",B11)+SUMIF(N4,"&gt;40",B11)+SUMIF(N4,"&gt;58",B11)-SUMIF(N4,"&lt;-13",B11)-SUMIF(N4,"&lt;-31",B11)-SUMIF(N4,"&lt;-49",B11)-SUMIF(N4,"&lt;-67",B11)</f>
        <v>1</v>
      </c>
      <c r="J19" s="131" t="str">
        <f t="shared" si="1"/>
        <v>|</v>
      </c>
      <c r="K19" s="177"/>
      <c r="L19" s="181"/>
      <c r="M19" s="179"/>
      <c r="N19" s="180"/>
      <c r="O19" s="262"/>
      <c r="P19" s="186"/>
      <c r="Q19" s="187"/>
      <c r="R19" s="264"/>
      <c r="S19" s="186"/>
      <c r="T19" s="248"/>
      <c r="U19" s="249"/>
      <c r="V19" s="265">
        <v>9</v>
      </c>
      <c r="W19" s="184">
        <v>278</v>
      </c>
      <c r="X19" s="299">
        <v>269</v>
      </c>
      <c r="Y19" s="263">
        <v>5</v>
      </c>
      <c r="Z19" s="131">
        <v>4</v>
      </c>
      <c r="AA19" s="84">
        <f>SUMIF(AG4,"&gt;4",V11)+SUMIF(AG4,"&gt;22",V11)+SUMIF(AG4,"&gt;40",V11)+SUMIF(AG4,"&gt;58",V11)-SUMIF(AG4,"&lt;-13",V11)-SUMIF(AG4,"&lt;-31",V11)-SUMIF(AG4,"&lt;-49",V11)-SUMIF(AG4,"&lt;-67",V11)</f>
        <v>1</v>
      </c>
      <c r="AB19" s="132" t="str">
        <f>IF(AA19=4,"| | | |",IF(AA19=3,"| | |",IF(AA19=2,"| |",IF(AA19=1,"|",IF(AA19=0,"",IF(AA19=-1,"- |",AA19))))))</f>
        <v>|</v>
      </c>
      <c r="AC19" s="47">
        <f>SUMIF(AH4,"&gt;4",V11)+SUMIF(AH4,"&gt;22",V11)+SUMIF(AH4,"&gt;40",V11)+SUMIF(AH4,"&gt;58",V11)-SUMIF(AH4,"&lt;-13",V11)-SUMIF(AH4,"&lt;-31",V11)-SUMIF(AH4,"&lt;-49",V11)-SUMIF(AH4,"&lt;-67",V11)</f>
        <v>1</v>
      </c>
      <c r="AD19" s="131" t="str">
        <f t="shared" si="3"/>
        <v>|</v>
      </c>
      <c r="AE19" s="177"/>
      <c r="AF19" s="181"/>
      <c r="AG19" s="179"/>
      <c r="AH19" s="180"/>
      <c r="AI19" s="185"/>
      <c r="AJ19" s="186"/>
      <c r="AK19" s="187"/>
      <c r="AL19" s="188"/>
      <c r="AM19" s="186"/>
      <c r="AN19" s="59"/>
    </row>
    <row r="20" spans="2:40" ht="15.75" customHeight="1">
      <c r="B20" s="135" t="s">
        <v>4</v>
      </c>
      <c r="C20" s="189">
        <f>SUM(C11:C19)</f>
        <v>2491</v>
      </c>
      <c r="D20" s="300">
        <f>SUM(D11:D19)</f>
        <v>2188</v>
      </c>
      <c r="E20" s="137" t="s">
        <v>4</v>
      </c>
      <c r="F20" s="138">
        <f>SUM(F11:F19)</f>
        <v>35</v>
      </c>
      <c r="G20" s="81">
        <f>SUM(G11:G19)</f>
        <v>6</v>
      </c>
      <c r="H20" s="81">
        <f>G20</f>
        <v>6</v>
      </c>
      <c r="I20" s="138">
        <f>SUM(I11:I19)</f>
        <v>3</v>
      </c>
      <c r="J20" s="190">
        <f>I20</f>
        <v>3</v>
      </c>
      <c r="K20" s="191"/>
      <c r="L20" s="192"/>
      <c r="M20" s="193"/>
      <c r="N20" s="194"/>
      <c r="O20" s="195"/>
      <c r="P20" s="192"/>
      <c r="Q20" s="196"/>
      <c r="R20" s="195"/>
      <c r="S20" s="192"/>
      <c r="T20" s="248"/>
      <c r="U20" s="249"/>
      <c r="V20" s="135" t="s">
        <v>4</v>
      </c>
      <c r="W20" s="189">
        <f>SUM(W11:W19)</f>
        <v>2491</v>
      </c>
      <c r="X20" s="300">
        <f>SUM(X11:X19)</f>
        <v>2188</v>
      </c>
      <c r="Y20" s="137" t="s">
        <v>4</v>
      </c>
      <c r="Z20" s="138">
        <f>SUM(Z11:Z19)</f>
        <v>35</v>
      </c>
      <c r="AA20" s="81">
        <f>SUM(AA11:AA19)</f>
        <v>6</v>
      </c>
      <c r="AB20" s="81">
        <f>AA20</f>
        <v>6</v>
      </c>
      <c r="AC20" s="138">
        <f>SUM(AC11:AC19)</f>
        <v>3</v>
      </c>
      <c r="AD20" s="190">
        <f>AC20</f>
        <v>3</v>
      </c>
      <c r="AE20" s="191"/>
      <c r="AF20" s="192"/>
      <c r="AG20" s="193"/>
      <c r="AH20" s="194"/>
      <c r="AI20" s="195"/>
      <c r="AJ20" s="192"/>
      <c r="AK20" s="196"/>
      <c r="AL20" s="195"/>
      <c r="AM20" s="192"/>
      <c r="AN20" s="59"/>
    </row>
    <row r="21" spans="1:40" ht="11.25" customHeight="1">
      <c r="A21" s="108"/>
      <c r="B21" s="383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222"/>
      <c r="U21" s="222"/>
      <c r="V21" s="383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108"/>
    </row>
    <row r="22" spans="1:40" ht="11.25" customHeight="1">
      <c r="A22" s="108"/>
      <c r="B22" s="385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222"/>
      <c r="U22" s="222"/>
      <c r="V22" s="385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108"/>
    </row>
    <row r="23" spans="2:40" ht="15.75" customHeight="1">
      <c r="B23" s="360" t="s">
        <v>0</v>
      </c>
      <c r="C23" s="362" t="s">
        <v>13</v>
      </c>
      <c r="D23" s="364" t="s">
        <v>14</v>
      </c>
      <c r="E23" s="366" t="s">
        <v>39</v>
      </c>
      <c r="F23" s="368" t="s">
        <v>1</v>
      </c>
      <c r="G23" s="354" t="s">
        <v>8</v>
      </c>
      <c r="H23" s="354" t="s">
        <v>8</v>
      </c>
      <c r="I23" s="356" t="s">
        <v>8</v>
      </c>
      <c r="J23" s="358" t="s">
        <v>8</v>
      </c>
      <c r="K23" s="349" t="s">
        <v>5</v>
      </c>
      <c r="L23" s="350"/>
      <c r="M23" s="349" t="s">
        <v>6</v>
      </c>
      <c r="N23" s="351"/>
      <c r="O23" s="349" t="s">
        <v>7</v>
      </c>
      <c r="P23" s="350"/>
      <c r="Q23" s="349" t="s">
        <v>3</v>
      </c>
      <c r="R23" s="351"/>
      <c r="S23" s="350"/>
      <c r="T23" s="248"/>
      <c r="U23" s="249"/>
      <c r="V23" s="360" t="s">
        <v>0</v>
      </c>
      <c r="W23" s="362" t="s">
        <v>13</v>
      </c>
      <c r="X23" s="364" t="s">
        <v>14</v>
      </c>
      <c r="Y23" s="366" t="s">
        <v>39</v>
      </c>
      <c r="Z23" s="368" t="s">
        <v>1</v>
      </c>
      <c r="AA23" s="354" t="s">
        <v>8</v>
      </c>
      <c r="AB23" s="354" t="s">
        <v>8</v>
      </c>
      <c r="AC23" s="356" t="s">
        <v>8</v>
      </c>
      <c r="AD23" s="358" t="s">
        <v>8</v>
      </c>
      <c r="AE23" s="349" t="s">
        <v>5</v>
      </c>
      <c r="AF23" s="350"/>
      <c r="AG23" s="349" t="s">
        <v>6</v>
      </c>
      <c r="AH23" s="351"/>
      <c r="AI23" s="349" t="s">
        <v>7</v>
      </c>
      <c r="AJ23" s="350"/>
      <c r="AK23" s="349" t="s">
        <v>3</v>
      </c>
      <c r="AL23" s="351"/>
      <c r="AM23" s="350"/>
      <c r="AN23" s="59"/>
    </row>
    <row r="24" spans="2:40" ht="15.75" customHeight="1">
      <c r="B24" s="361"/>
      <c r="C24" s="363"/>
      <c r="D24" s="365"/>
      <c r="E24" s="367"/>
      <c r="F24" s="369"/>
      <c r="G24" s="355"/>
      <c r="H24" s="355"/>
      <c r="I24" s="357"/>
      <c r="J24" s="359"/>
      <c r="K24" s="198" t="s">
        <v>23</v>
      </c>
      <c r="L24" s="199" t="s">
        <v>2</v>
      </c>
      <c r="M24" s="200" t="s">
        <v>23</v>
      </c>
      <c r="N24" s="201" t="s">
        <v>2</v>
      </c>
      <c r="O24" s="202" t="s">
        <v>23</v>
      </c>
      <c r="P24" s="199" t="s">
        <v>2</v>
      </c>
      <c r="Q24" s="202" t="s">
        <v>8</v>
      </c>
      <c r="R24" s="198" t="s">
        <v>23</v>
      </c>
      <c r="S24" s="199" t="s">
        <v>2</v>
      </c>
      <c r="T24" s="248"/>
      <c r="U24" s="249"/>
      <c r="V24" s="361"/>
      <c r="W24" s="363"/>
      <c r="X24" s="365"/>
      <c r="Y24" s="367"/>
      <c r="Z24" s="369"/>
      <c r="AA24" s="355"/>
      <c r="AB24" s="355"/>
      <c r="AC24" s="357"/>
      <c r="AD24" s="359"/>
      <c r="AE24" s="198" t="s">
        <v>23</v>
      </c>
      <c r="AF24" s="199" t="s">
        <v>2</v>
      </c>
      <c r="AG24" s="200" t="s">
        <v>23</v>
      </c>
      <c r="AH24" s="201" t="s">
        <v>2</v>
      </c>
      <c r="AI24" s="202" t="s">
        <v>23</v>
      </c>
      <c r="AJ24" s="199" t="s">
        <v>2</v>
      </c>
      <c r="AK24" s="202" t="s">
        <v>8</v>
      </c>
      <c r="AL24" s="198" t="s">
        <v>23</v>
      </c>
      <c r="AM24" s="199" t="s">
        <v>2</v>
      </c>
      <c r="AN24" s="59"/>
    </row>
    <row r="25" spans="2:40" ht="15.75" customHeight="1">
      <c r="B25" s="119">
        <v>10</v>
      </c>
      <c r="C25" s="160">
        <v>111</v>
      </c>
      <c r="D25" s="295">
        <v>103</v>
      </c>
      <c r="E25" s="121">
        <v>14</v>
      </c>
      <c r="F25" s="268">
        <v>3</v>
      </c>
      <c r="G25" s="82">
        <f>SUMIF(M4,"&gt;13",B11)+SUMIF(M4,"&gt;31",B11)+SUMIF(M4,"&gt;49",B11)+SUMIF(M4,"&gt;67",B11)-SUMIF(M4,"&lt;-4",B11)-SUMIF(M4,"&lt;-22",B11)-SUMIF(M4,"&lt;-40",B11)-SUMIF(M4,"&lt;-58",B11)</f>
        <v>0</v>
      </c>
      <c r="H25" s="123">
        <f>IF(G25=4,"| | | |",IF(G25=3,"| | |",IF(G25=2,"| |",IF(G25=1,"|",IF(G25=0,"",IF(G25=-1,"- |",G25))))))</f>
      </c>
      <c r="I25" s="49">
        <f>SUMIF(N4,"&gt;13",B11)+SUMIF(N4,"&gt;31",B11)+SUMIF(N4,"&gt;49",B11)+SUMIF(N4,"&gt;67",B11)-SUMIF(N4,"&lt;-4",B11)-SUMIF(N4,"&lt;-22",B11)-SUMIF(N4,"&lt;-40",B11)-SUMIF(N4,"&lt;-58",B11)</f>
        <v>0</v>
      </c>
      <c r="J25" s="268">
        <f aca="true" t="shared" si="4" ref="J25:J33">IF(I25=4,"| | | |",IF(I25=3,"| | |",IF(I25=2,"| |",IF(I25=1,"|",IF(I25=0,"",IF(I25=-1,"- |",I25))))))</f>
      </c>
      <c r="K25" s="161"/>
      <c r="L25" s="162"/>
      <c r="M25" s="163"/>
      <c r="N25" s="164"/>
      <c r="O25" s="161"/>
      <c r="P25" s="165"/>
      <c r="Q25" s="166"/>
      <c r="R25" s="167"/>
      <c r="S25" s="165"/>
      <c r="T25" s="248"/>
      <c r="U25" s="249"/>
      <c r="V25" s="119">
        <v>10</v>
      </c>
      <c r="W25" s="160">
        <v>111</v>
      </c>
      <c r="X25" s="295">
        <v>103</v>
      </c>
      <c r="Y25" s="121">
        <v>14</v>
      </c>
      <c r="Z25" s="268">
        <v>3</v>
      </c>
      <c r="AA25" s="82">
        <f>SUMIF(AG4,"&gt;13",V11)+SUMIF(AG4,"&gt;31",V11)+SUMIF(AG4,"&gt;49",V11)+SUMIF(AG4,"&gt;67",V11)-SUMIF(AG4,"&lt;-4",V11)-SUMIF(AG4,"&lt;-22",V11)-SUMIF(AG4,"&lt;-40",V11)-SUMIF(AG4,"&lt;-58",V11)</f>
        <v>0</v>
      </c>
      <c r="AB25" s="123">
        <f>IF(AA25=4,"| | | |",IF(AA25=3,"| | |",IF(AA25=2,"| |",IF(AA25=1,"|",IF(AA25=0,"",IF(AA25=-1,"- |",AA25))))))</f>
      </c>
      <c r="AC25" s="49">
        <f>SUMIF(AH4,"&gt;13",V11)+SUMIF(AH4,"&gt;31",V11)+SUMIF(AH4,"&gt;49",V11)+SUMIF(AH4,"&gt;67",V11)-SUMIF(AH4,"&lt;-4",V11)-SUMIF(AH4,"&lt;-22",V11)-SUMIF(AH4,"&lt;-40",V11)-SUMIF(AH4,"&lt;-58",V11)</f>
        <v>0</v>
      </c>
      <c r="AD25" s="268">
        <f aca="true" t="shared" si="5" ref="AD25:AD33">IF(AC25=4,"| | | |",IF(AC25=3,"| | |",IF(AC25=2,"| |",IF(AC25=1,"|",IF(AC25=0,"",IF(AC25=-1,"- |",AC25))))))</f>
      </c>
      <c r="AE25" s="161"/>
      <c r="AF25" s="162"/>
      <c r="AG25" s="163"/>
      <c r="AH25" s="164"/>
      <c r="AI25" s="161"/>
      <c r="AJ25" s="165"/>
      <c r="AK25" s="166"/>
      <c r="AL25" s="167"/>
      <c r="AM25" s="165"/>
      <c r="AN25" s="59"/>
    </row>
    <row r="26" spans="2:40" ht="15.75" customHeight="1">
      <c r="B26" s="124">
        <v>11</v>
      </c>
      <c r="C26" s="168">
        <v>117</v>
      </c>
      <c r="D26" s="296">
        <v>100</v>
      </c>
      <c r="E26" s="126">
        <v>16</v>
      </c>
      <c r="F26" s="266">
        <v>3</v>
      </c>
      <c r="G26" s="83">
        <f>SUMIF(M4,"&gt;15",B11)+SUMIF(M4,"&gt;33",B11)+SUMIF(M4,"&gt;51",B11)+SUMIF(M4,"&gt;69",B11)-SUMIF(M4,"&lt;-2",B11)-SUMIF(M4,"&lt;-20",B11)-SUMIF(M4,"&lt;-38",B11)-SUMIF(M4,"&lt;-56",B11)</f>
        <v>0</v>
      </c>
      <c r="H26" s="127">
        <f>IF(G26=4,"| | | |",IF(G26=3,"| | |",IF(G26=2,"| |",IF(G26=1,"|",IF(G26=0,"",IF(G26=-1,"- |",G26))))))</f>
      </c>
      <c r="I26" s="50">
        <f>SUMIF(N4,"&gt;15",B11)+SUMIF(N4,"&gt;33",B11)+SUMIF(N4,"&gt;51",B11)+SUMIF(N4,"&gt;69",B11)-SUMIF(N4,"&lt;-2",B11)-SUMIF(N4,"&lt;-20",B11)-SUMIF(N4,"&lt;-38",B11)-SUMIF(N4,"&lt;-56",B11)</f>
        <v>0</v>
      </c>
      <c r="J26" s="266">
        <f t="shared" si="4"/>
      </c>
      <c r="K26" s="169"/>
      <c r="L26" s="170"/>
      <c r="M26" s="171"/>
      <c r="N26" s="172"/>
      <c r="O26" s="169"/>
      <c r="P26" s="173"/>
      <c r="Q26" s="174"/>
      <c r="R26" s="175"/>
      <c r="S26" s="173"/>
      <c r="T26" s="248"/>
      <c r="U26" s="249"/>
      <c r="V26" s="124">
        <v>11</v>
      </c>
      <c r="W26" s="168">
        <v>117</v>
      </c>
      <c r="X26" s="296">
        <v>100</v>
      </c>
      <c r="Y26" s="126">
        <v>16</v>
      </c>
      <c r="Z26" s="266">
        <v>3</v>
      </c>
      <c r="AA26" s="83">
        <f>SUMIF(AG4,"&gt;15",V11)+SUMIF(AG4,"&gt;33",V11)+SUMIF(AG4,"&gt;51",V11)+SUMIF(AG4,"&gt;69",V11)-SUMIF(AG4,"&lt;-2",V11)-SUMIF(AG4,"&lt;-20",V11)-SUMIF(AG4,"&lt;-38",V11)-SUMIF(AG4,"&lt;-56",V11)</f>
        <v>0</v>
      </c>
      <c r="AB26" s="127">
        <f>IF(AA26=4,"| | | |",IF(AA26=3,"| | |",IF(AA26=2,"| |",IF(AA26=1,"|",IF(AA26=0,"",IF(AA26=-1,"- |",AA26))))))</f>
      </c>
      <c r="AC26" s="50">
        <f>SUMIF(AH4,"&gt;15",V11)+SUMIF(AH4,"&gt;33",V11)+SUMIF(AH4,"&gt;51",V11)+SUMIF(AH4,"&gt;69",V11)-SUMIF(AH4,"&lt;-2",V11)-SUMIF(AH4,"&lt;-20",V11)-SUMIF(AH4,"&lt;-38",V11)-SUMIF(AH4,"&lt;-56",V11)</f>
        <v>0</v>
      </c>
      <c r="AD26" s="266">
        <f t="shared" si="5"/>
      </c>
      <c r="AE26" s="169"/>
      <c r="AF26" s="170"/>
      <c r="AG26" s="171"/>
      <c r="AH26" s="172"/>
      <c r="AI26" s="169"/>
      <c r="AJ26" s="173"/>
      <c r="AK26" s="174"/>
      <c r="AL26" s="175"/>
      <c r="AM26" s="173"/>
      <c r="AN26" s="59"/>
    </row>
    <row r="27" spans="2:40" ht="15.75" customHeight="1">
      <c r="B27" s="141">
        <v>12</v>
      </c>
      <c r="C27" s="203">
        <v>433</v>
      </c>
      <c r="D27" s="301">
        <v>403</v>
      </c>
      <c r="E27" s="143">
        <v>2</v>
      </c>
      <c r="F27" s="267">
        <v>5</v>
      </c>
      <c r="G27" s="85">
        <f>SUMIF(M4,"&gt;1",B11)+SUMIF(M4,"&gt;19",B11)+SUMIF(M4,"&gt;37",B11)+SUMIF(M4,"&gt;55",B11)+SUMIF(M4,"&gt;73",B11)-SUMIF(M4,"&lt;-16",B11)-SUMIF(M4,"&lt;-34",B11)-SUMIF(M4,"&lt;-52",B11)-SUMIF(M4,"&lt;-70",B11)-SUMIF(M4,"&lt;-88",B11)</f>
        <v>1</v>
      </c>
      <c r="H27" s="132" t="str">
        <f>IF(G27=5,"| | | | |",IF(G27=4,"| | | |",IF(G27=3,"| | |",IF(G27=2,"| |",IF(G27=1,"|",IF(G27=0,"",IF(G27=-1,"- |",G27)))))))</f>
        <v>|</v>
      </c>
      <c r="I27" s="51">
        <f>SUMIF(N4,"&gt;1",B11)+SUMIF(N4,"&gt;19",B11)+SUMIF(N4,"&gt;37",B11)+SUMIF(N4,"&gt;55",B11)-SUMIF(N4,"&lt;-16",B11)-SUMIF(N4,"&lt;-34",B11)-SUMIF(N4,"&lt;-52",B11)-SUMIF(N4,"&lt;-70",B11)</f>
        <v>1</v>
      </c>
      <c r="J27" s="131" t="str">
        <f t="shared" si="4"/>
        <v>|</v>
      </c>
      <c r="K27" s="177"/>
      <c r="L27" s="178"/>
      <c r="M27" s="179"/>
      <c r="N27" s="180"/>
      <c r="O27" s="177"/>
      <c r="P27" s="181"/>
      <c r="Q27" s="182"/>
      <c r="R27" s="183"/>
      <c r="S27" s="181"/>
      <c r="T27" s="248"/>
      <c r="U27" s="249"/>
      <c r="V27" s="141">
        <v>12</v>
      </c>
      <c r="W27" s="203">
        <v>433</v>
      </c>
      <c r="X27" s="301">
        <v>403</v>
      </c>
      <c r="Y27" s="143">
        <v>2</v>
      </c>
      <c r="Z27" s="267">
        <v>5</v>
      </c>
      <c r="AA27" s="85">
        <f>SUMIF(AG4,"&gt;1",V11)+SUMIF(AG4,"&gt;19",V11)+SUMIF(AG4,"&gt;37",V11)+SUMIF(AG4,"&gt;55",V11)+SUMIF(AG4,"&gt;73",V11)-SUMIF(AG4,"&lt;-16",V11)-SUMIF(AG4,"&lt;-34",V11)-SUMIF(AG4,"&lt;-52",V11)-SUMIF(AG4,"&lt;-70",V11)-SUMIF(AG4,"&lt;-88",V11)</f>
        <v>1</v>
      </c>
      <c r="AB27" s="132" t="str">
        <f>IF(AA27=5,"| | | | |",IF(AA27=4,"| | | |",IF(AA27=3,"| | |",IF(AA27=2,"| |",IF(AA27=1,"|",IF(AA27=0,"",IF(AA27=-1,"- |",AA27)))))))</f>
        <v>|</v>
      </c>
      <c r="AC27" s="51">
        <f>SUMIF(AH4,"&gt;1",V11)+SUMIF(AH4,"&gt;19",V11)+SUMIF(AH4,"&gt;37",V11)+SUMIF(AH4,"&gt;55",V11)-SUMIF(AH4,"&lt;-16",V11)-SUMIF(AH4,"&lt;-34",V11)-SUMIF(AH4,"&lt;-52",V11)-SUMIF(AH4,"&lt;-70",V11)</f>
        <v>1</v>
      </c>
      <c r="AD27" s="131" t="str">
        <f t="shared" si="5"/>
        <v>|</v>
      </c>
      <c r="AE27" s="177"/>
      <c r="AF27" s="178"/>
      <c r="AG27" s="179"/>
      <c r="AH27" s="180"/>
      <c r="AI27" s="177"/>
      <c r="AJ27" s="181"/>
      <c r="AK27" s="182"/>
      <c r="AL27" s="183"/>
      <c r="AM27" s="181"/>
      <c r="AN27" s="59"/>
    </row>
    <row r="28" spans="2:40" ht="15.75" customHeight="1">
      <c r="B28" s="144">
        <v>13</v>
      </c>
      <c r="C28" s="204">
        <v>279</v>
      </c>
      <c r="D28" s="302">
        <v>171</v>
      </c>
      <c r="E28" s="121">
        <v>12</v>
      </c>
      <c r="F28" s="268">
        <v>4</v>
      </c>
      <c r="G28" s="79">
        <f>SUMIF(M4,"&gt;11",B11)+SUMIF(M4,"&gt;29",B11)+SUMIF(M4,"&gt;47",B11)+SUMIF(M4,"&gt;65",B11)-SUMIF(M4,"&lt;-6",B11)-SUMIF(M4,"&lt;-24",B11)-SUMIF(M4,"&lt;-42",B11)-SUMIF(M4,"&lt;-60",B11)</f>
        <v>0</v>
      </c>
      <c r="H28" s="123">
        <f aca="true" t="shared" si="6" ref="H28:H33">IF(G28=4,"| | | |",IF(G28=3,"| | |",IF(G28=2,"| |",IF(G28=1,"|",IF(G28=0,"",IF(G28=-1,"- |",G28))))))</f>
      </c>
      <c r="I28" s="52">
        <f>SUMIF(N4,"&gt;11",B11)+SUMIF(N4,"&gt;29",B11)+SUMIF(N4,"&gt;47",B11)+SUMIF(N4,"&gt;65",B11)-SUMIF(N4,"&lt;-6",B11)-SUMIF(N4,"&lt;-24",B11)-SUMIF(N4,"&lt;-42",B11)-SUMIF(N4,"&lt;-60",B11)</f>
        <v>0</v>
      </c>
      <c r="J28" s="268">
        <f t="shared" si="4"/>
      </c>
      <c r="K28" s="161"/>
      <c r="L28" s="165"/>
      <c r="M28" s="163"/>
      <c r="N28" s="164"/>
      <c r="O28" s="161"/>
      <c r="P28" s="165"/>
      <c r="Q28" s="166"/>
      <c r="R28" s="167"/>
      <c r="S28" s="165"/>
      <c r="T28" s="248"/>
      <c r="U28" s="249"/>
      <c r="V28" s="144">
        <v>13</v>
      </c>
      <c r="W28" s="204">
        <v>279</v>
      </c>
      <c r="X28" s="302">
        <v>171</v>
      </c>
      <c r="Y28" s="121">
        <v>12</v>
      </c>
      <c r="Z28" s="268">
        <v>4</v>
      </c>
      <c r="AA28" s="79">
        <f>SUMIF(AG4,"&gt;11",V11)+SUMIF(AG4,"&gt;29",V11)+SUMIF(AG4,"&gt;47",V11)+SUMIF(AG4,"&gt;65",V11)-SUMIF(AG4,"&lt;-6",V11)-SUMIF(AG4,"&lt;-24",V11)-SUMIF(AG4,"&lt;-42",V11)-SUMIF(AG4,"&lt;-60",V11)</f>
        <v>0</v>
      </c>
      <c r="AB28" s="123">
        <f aca="true" t="shared" si="7" ref="AB28:AB33">IF(AA28=4,"| | | |",IF(AA28=3,"| | |",IF(AA28=2,"| |",IF(AA28=1,"|",IF(AA28=0,"",IF(AA28=-1,"- |",AA28))))))</f>
      </c>
      <c r="AC28" s="52">
        <f>SUMIF(AH4,"&gt;11",V11)+SUMIF(AH4,"&gt;29",V11)+SUMIF(AH4,"&gt;47",V11)+SUMIF(AH4,"&gt;65",V11)-SUMIF(AH4,"&lt;-6",V11)-SUMIF(AH4,"&lt;-24",V11)-SUMIF(AH4,"&lt;-42",V11)-SUMIF(AH4,"&lt;-60",V11)</f>
        <v>0</v>
      </c>
      <c r="AD28" s="268">
        <f t="shared" si="5"/>
      </c>
      <c r="AE28" s="161"/>
      <c r="AF28" s="165"/>
      <c r="AG28" s="163"/>
      <c r="AH28" s="164"/>
      <c r="AI28" s="161"/>
      <c r="AJ28" s="165"/>
      <c r="AK28" s="166"/>
      <c r="AL28" s="167"/>
      <c r="AM28" s="165"/>
      <c r="AN28" s="59"/>
    </row>
    <row r="29" spans="2:40" ht="15.75" customHeight="1">
      <c r="B29" s="205">
        <v>14</v>
      </c>
      <c r="C29" s="206">
        <v>271</v>
      </c>
      <c r="D29" s="303">
        <v>166</v>
      </c>
      <c r="E29" s="130">
        <v>10</v>
      </c>
      <c r="F29" s="131">
        <v>4</v>
      </c>
      <c r="G29" s="86">
        <f>SUMIF(M4,"&gt;9",B11)+SUMIF(M4,"&gt;27",B11)+SUMIF(M4,"&gt;45",B11)+SUMIF(M4,"&gt;63",B11)-SUMIF(M4,"&lt;-8",B11)-SUMIF(M4,"&lt;-26",B11)-SUMIF(M4,"&lt;-44",B11)-SUMIF(M4,"&lt;-62",B11)</f>
        <v>1</v>
      </c>
      <c r="H29" s="127" t="str">
        <f t="shared" si="6"/>
        <v>|</v>
      </c>
      <c r="I29" s="53">
        <f>SUMIF(N4,"&gt;9",B11)+SUMIF(N4,"&gt;27",B11)+SUMIF(N4,"&gt;45",B11)+SUMIF(N4,"&gt;63",B11)-SUMIF(N4,"&lt;-8",B11)-SUMIF(N4,"&lt;-26",B11)-SUMIF(N4,"&lt;-44",B11)-SUMIF(N4,"&lt;-62",B11)</f>
        <v>0</v>
      </c>
      <c r="J29" s="266">
        <f t="shared" si="4"/>
      </c>
      <c r="K29" s="169"/>
      <c r="L29" s="173"/>
      <c r="M29" s="171"/>
      <c r="N29" s="172"/>
      <c r="O29" s="169"/>
      <c r="P29" s="173"/>
      <c r="Q29" s="174"/>
      <c r="R29" s="175"/>
      <c r="S29" s="173"/>
      <c r="T29" s="248"/>
      <c r="U29" s="249"/>
      <c r="V29" s="205">
        <v>14</v>
      </c>
      <c r="W29" s="206">
        <v>271</v>
      </c>
      <c r="X29" s="303">
        <v>166</v>
      </c>
      <c r="Y29" s="263">
        <v>10</v>
      </c>
      <c r="Z29" s="131">
        <v>4</v>
      </c>
      <c r="AA29" s="86">
        <f>SUMIF(AG4,"&gt;9",V11)+SUMIF(AG4,"&gt;27",V11)+SUMIF(AG4,"&gt;45",V11)+SUMIF(AG4,"&gt;63",V11)-SUMIF(AG4,"&lt;-8",V11)-SUMIF(AG4,"&lt;-26",V11)-SUMIF(AG4,"&lt;-44",V11)-SUMIF(AG4,"&lt;-62",V11)</f>
        <v>1</v>
      </c>
      <c r="AB29" s="127" t="str">
        <f t="shared" si="7"/>
        <v>|</v>
      </c>
      <c r="AC29" s="53">
        <f>SUMIF(AH4,"&gt;9",V11)+SUMIF(AH4,"&gt;27",V11)+SUMIF(AH4,"&gt;45",V11)+SUMIF(AH4,"&gt;63",V11)-SUMIF(AH4,"&lt;-8",V11)-SUMIF(AH4,"&lt;-26",V11)-SUMIF(AH4,"&lt;-44",V11)-SUMIF(AH4,"&lt;-62",V11)</f>
        <v>0</v>
      </c>
      <c r="AD29" s="266">
        <f t="shared" si="5"/>
      </c>
      <c r="AE29" s="169"/>
      <c r="AF29" s="173"/>
      <c r="AG29" s="171"/>
      <c r="AH29" s="172"/>
      <c r="AI29" s="169"/>
      <c r="AJ29" s="173"/>
      <c r="AK29" s="174"/>
      <c r="AL29" s="175"/>
      <c r="AM29" s="173"/>
      <c r="AN29" s="59"/>
    </row>
    <row r="30" spans="2:40" ht="15.75" customHeight="1">
      <c r="B30" s="207">
        <v>15</v>
      </c>
      <c r="C30" s="208">
        <v>90</v>
      </c>
      <c r="D30" s="304">
        <v>79</v>
      </c>
      <c r="E30" s="143">
        <v>18</v>
      </c>
      <c r="F30" s="267">
        <v>3</v>
      </c>
      <c r="G30" s="85">
        <f>SUMIF(M4,"&gt;17",B11)+SUMIF(M4,"&gt;35",B11)+SUMIF(M4,"&gt;53",B11)+SUMIF(M4,"&gt;71",B11)-SUMIF(M4,"&lt;-0",B11)-SUMIF(M4,"&lt;-18",B11)-SUMIF(M4,"&lt;-36",B11)-SUMIF(M4,"&lt;-54",B11)</f>
        <v>0</v>
      </c>
      <c r="H30" s="132">
        <f t="shared" si="6"/>
      </c>
      <c r="I30" s="51">
        <f>SUMIF(N4,"&gt;17",B11)+SUMIF(N4,"&gt;35",B11)+SUMIF(N4,"&gt;53",B11)+SUMIF(N4,"&gt;71",B11)-SUMIF(N4,"&lt;-0",B11)-SUMIF(N4,"&lt;-18",B11)-SUMIF(N4,"&lt;-36",B11)-SUMIF(N4,"&lt;-54",B11)</f>
        <v>0</v>
      </c>
      <c r="J30" s="131">
        <f t="shared" si="4"/>
      </c>
      <c r="K30" s="177"/>
      <c r="L30" s="181"/>
      <c r="M30" s="179"/>
      <c r="N30" s="180"/>
      <c r="O30" s="177"/>
      <c r="P30" s="181"/>
      <c r="Q30" s="182"/>
      <c r="R30" s="183"/>
      <c r="S30" s="181"/>
      <c r="T30" s="248"/>
      <c r="U30" s="249"/>
      <c r="V30" s="207">
        <v>15</v>
      </c>
      <c r="W30" s="208">
        <v>90</v>
      </c>
      <c r="X30" s="304">
        <v>79</v>
      </c>
      <c r="Y30" s="143">
        <v>18</v>
      </c>
      <c r="Z30" s="267">
        <v>3</v>
      </c>
      <c r="AA30" s="85">
        <f>SUMIF(AG4,"&gt;17",V11)+SUMIF(AG4,"&gt;35",V11)+SUMIF(AG4,"&gt;53",V11)+SUMIF(AG4,"&gt;71",V11)-SUMIF(AG4,"&lt;-0",V11)-SUMIF(AG4,"&lt;-18",V11)-SUMIF(AG4,"&lt;-36",V11)-SUMIF(AG4,"&lt;-54",V11)</f>
        <v>0</v>
      </c>
      <c r="AB30" s="132">
        <f t="shared" si="7"/>
      </c>
      <c r="AC30" s="51">
        <f>SUMIF(AH4,"&gt;17",V11)+SUMIF(AH4,"&gt;35",V11)+SUMIF(AH4,"&gt;53",V11)+SUMIF(AH4,"&gt;71",V11)-SUMIF(AH4,"&lt;-0",V11)-SUMIF(AH4,"&lt;-18",V11)-SUMIF(AH4,"&lt;-36",V11)-SUMIF(AH4,"&lt;-54",V11)</f>
        <v>0</v>
      </c>
      <c r="AD30" s="131">
        <f t="shared" si="5"/>
      </c>
      <c r="AE30" s="177"/>
      <c r="AF30" s="181"/>
      <c r="AG30" s="179"/>
      <c r="AH30" s="180"/>
      <c r="AI30" s="177"/>
      <c r="AJ30" s="181"/>
      <c r="AK30" s="182"/>
      <c r="AL30" s="183"/>
      <c r="AM30" s="181"/>
      <c r="AN30" s="59"/>
    </row>
    <row r="31" spans="2:40" ht="15.75" customHeight="1">
      <c r="B31" s="144">
        <v>16</v>
      </c>
      <c r="C31" s="204">
        <v>434</v>
      </c>
      <c r="D31" s="302">
        <v>370</v>
      </c>
      <c r="E31" s="121">
        <v>4</v>
      </c>
      <c r="F31" s="268">
        <v>5</v>
      </c>
      <c r="G31" s="79">
        <f>SUMIF(M4,"&gt;3",B11)+SUMIF(M4,"&gt;21",B11)+SUMIF(M4,"&gt;39",B11)+SUMIF(M4,"&gt;57",B11)-SUMIF(M4,"&lt;-14",B11)-SUMIF(M4,"&lt;-32",B11)-SUMIF(M4,"&lt;-50",B11)-SUMIF(M4,"&lt;-68",B11)</f>
        <v>1</v>
      </c>
      <c r="H31" s="123" t="str">
        <f t="shared" si="6"/>
        <v>|</v>
      </c>
      <c r="I31" s="52">
        <f>SUMIF(N4,"&gt;3",B11)+SUMIF(N4,"&gt;21",B11)+SUMIF(N4,"&gt;39",B11)+SUMIF(N4,"&gt;57",B11)-SUMIF(N4,"&lt;-14",B11)-SUMIF(N4,"&lt;-32",B11)-SUMIF(N4,"&lt;-50",B11)-SUMIF(N4,"&lt;-68",B11)</f>
        <v>1</v>
      </c>
      <c r="J31" s="268" t="str">
        <f t="shared" si="4"/>
        <v>|</v>
      </c>
      <c r="K31" s="161"/>
      <c r="L31" s="165"/>
      <c r="M31" s="163"/>
      <c r="N31" s="164"/>
      <c r="O31" s="161"/>
      <c r="P31" s="165"/>
      <c r="Q31" s="166"/>
      <c r="R31" s="167"/>
      <c r="S31" s="165"/>
      <c r="T31" s="248"/>
      <c r="U31" s="249"/>
      <c r="V31" s="144">
        <v>16</v>
      </c>
      <c r="W31" s="204">
        <v>434</v>
      </c>
      <c r="X31" s="302">
        <v>370</v>
      </c>
      <c r="Y31" s="121">
        <v>4</v>
      </c>
      <c r="Z31" s="268">
        <v>5</v>
      </c>
      <c r="AA31" s="79">
        <f>SUMIF(AG4,"&gt;3",V11)+SUMIF(AG4,"&gt;21",V11)+SUMIF(AG4,"&gt;39",V11)+SUMIF(AG4,"&gt;57",V11)-SUMIF(AG4,"&lt;-14",V11)-SUMIF(AG4,"&lt;-32",V11)-SUMIF(AG4,"&lt;-50",V11)-SUMIF(AG4,"&lt;-68",V11)</f>
        <v>1</v>
      </c>
      <c r="AB31" s="123" t="str">
        <f t="shared" si="7"/>
        <v>|</v>
      </c>
      <c r="AC31" s="52">
        <f>SUMIF(AH4,"&gt;3",V11)+SUMIF(AH4,"&gt;21",V11)+SUMIF(AH4,"&gt;39",V11)+SUMIF(AH4,"&gt;57",V11)-SUMIF(AH4,"&lt;-14",V11)-SUMIF(AH4,"&lt;-32",V11)-SUMIF(AH4,"&lt;-50",V11)-SUMIF(AH4,"&lt;-68",V11)</f>
        <v>1</v>
      </c>
      <c r="AD31" s="268" t="str">
        <f t="shared" si="5"/>
        <v>|</v>
      </c>
      <c r="AE31" s="161"/>
      <c r="AF31" s="165"/>
      <c r="AG31" s="163"/>
      <c r="AH31" s="164"/>
      <c r="AI31" s="161"/>
      <c r="AJ31" s="165"/>
      <c r="AK31" s="166"/>
      <c r="AL31" s="167"/>
      <c r="AM31" s="165"/>
      <c r="AN31" s="59"/>
    </row>
    <row r="32" spans="2:40" ht="15.75" customHeight="1">
      <c r="B32" s="205">
        <v>17</v>
      </c>
      <c r="C32" s="206">
        <v>250</v>
      </c>
      <c r="D32" s="303">
        <v>184</v>
      </c>
      <c r="E32" s="130">
        <v>8</v>
      </c>
      <c r="F32" s="131">
        <v>4</v>
      </c>
      <c r="G32" s="86">
        <f>SUMIF(M4,"&gt;7",B11)+SUMIF(M4,"&gt;25",B11)+SUMIF(M4,"&gt;43",B11)+SUMIF(M4,"&gt;61",B11)-SUMIF(M4,"&lt;-10",B11)-SUMIF(M4,"&lt;-28",B11)-SUMIF(M4,"&lt;-46",B11)-SUMIF(M4,"&lt;-64",B11)</f>
        <v>1</v>
      </c>
      <c r="H32" s="127" t="str">
        <f t="shared" si="6"/>
        <v>|</v>
      </c>
      <c r="I32" s="53">
        <f>SUMIF(N4,"&gt;7",B11)+SUMIF(N4,"&gt;25",B11)+SUMIF(N4,"&gt;43",B11)+SUMIF(N4,"&gt;61",B11)-SUMIF(N4,"&lt;-10",B11)-SUMIF(N4,"&lt;-28",B11)-SUMIF(N4,"&lt;-46",B11)-SUMIF(N4,"&lt;-64",B11)</f>
        <v>0</v>
      </c>
      <c r="J32" s="266">
        <f t="shared" si="4"/>
      </c>
      <c r="K32" s="169"/>
      <c r="L32" s="173"/>
      <c r="M32" s="171"/>
      <c r="N32" s="172"/>
      <c r="O32" s="169"/>
      <c r="P32" s="173"/>
      <c r="Q32" s="174"/>
      <c r="R32" s="175"/>
      <c r="S32" s="173"/>
      <c r="T32" s="248"/>
      <c r="U32" s="249"/>
      <c r="V32" s="205">
        <v>17</v>
      </c>
      <c r="W32" s="206">
        <v>250</v>
      </c>
      <c r="X32" s="303">
        <v>184</v>
      </c>
      <c r="Y32" s="263">
        <v>8</v>
      </c>
      <c r="Z32" s="131">
        <v>4</v>
      </c>
      <c r="AA32" s="86">
        <f>SUMIF(AG4,"&gt;7",V11)+SUMIF(AG4,"&gt;25",V11)+SUMIF(AG4,"&gt;43",V11)+SUMIF(AG4,"&gt;61",V11)-SUMIF(AG4,"&lt;-10",V11)-SUMIF(AG4,"&lt;-28",V11)-SUMIF(AG4,"&lt;-46",V11)-SUMIF(AG4,"&lt;-64",V11)</f>
        <v>1</v>
      </c>
      <c r="AB32" s="127" t="str">
        <f t="shared" si="7"/>
        <v>|</v>
      </c>
      <c r="AC32" s="53">
        <f>SUMIF(AH4,"&gt;7",V11)+SUMIF(AH4,"&gt;25",V11)+SUMIF(AH4,"&gt;43",V11)+SUMIF(AH4,"&gt;61",V11)-SUMIF(AH4,"&lt;-10",V11)-SUMIF(AH4,"&lt;-28",V11)-SUMIF(AH4,"&lt;-46",V11)-SUMIF(AH4,"&lt;-64",V11)</f>
        <v>0</v>
      </c>
      <c r="AD32" s="266">
        <f t="shared" si="5"/>
      </c>
      <c r="AE32" s="169"/>
      <c r="AF32" s="173"/>
      <c r="AG32" s="171"/>
      <c r="AH32" s="172"/>
      <c r="AI32" s="169"/>
      <c r="AJ32" s="173"/>
      <c r="AK32" s="174"/>
      <c r="AL32" s="175"/>
      <c r="AM32" s="173"/>
      <c r="AN32" s="59"/>
    </row>
    <row r="33" spans="2:40" ht="15.75" customHeight="1">
      <c r="B33" s="207">
        <v>18</v>
      </c>
      <c r="C33" s="208">
        <v>203</v>
      </c>
      <c r="D33" s="304">
        <v>188</v>
      </c>
      <c r="E33" s="143">
        <v>6</v>
      </c>
      <c r="F33" s="267">
        <v>3</v>
      </c>
      <c r="G33" s="85">
        <f>SUMIF(M4,"&gt;5",B11)+SUMIF(M4,"&gt;23",B11)+SUMIF(M4,"&gt;41",B11)+SUMIF(M4,"&gt;59",B11)-SUMIF(M4,"&lt;-12",B11)-SUMIF(M4,"&lt;-30",B11)-SUMIF(M4,"&lt;-48",B11)-SUMIF(M4,"&lt;-66",B11)</f>
        <v>1</v>
      </c>
      <c r="H33" s="132" t="str">
        <f t="shared" si="6"/>
        <v>|</v>
      </c>
      <c r="I33" s="51">
        <f>SUMIF(N4,"&gt;5",B11)+SUMIF(N4,"&gt;23",B11)+SUMIF(N4,"&gt;41",B11)+SUMIF(N4,"&gt;59",B11)-SUMIF(N4,"&lt;-12",B11)-SUMIF(N4,"&lt;-30",B11)-SUMIF(N4,"&lt;-48",B11)-SUMIF(N4,"&lt;-66",B11)</f>
        <v>1</v>
      </c>
      <c r="J33" s="131" t="str">
        <f t="shared" si="4"/>
        <v>|</v>
      </c>
      <c r="K33" s="177"/>
      <c r="L33" s="181"/>
      <c r="M33" s="179"/>
      <c r="N33" s="180"/>
      <c r="O33" s="262"/>
      <c r="P33" s="186"/>
      <c r="Q33" s="187"/>
      <c r="R33" s="264"/>
      <c r="S33" s="186"/>
      <c r="T33" s="248"/>
      <c r="U33" s="249"/>
      <c r="V33" s="207">
        <v>18</v>
      </c>
      <c r="W33" s="208">
        <v>203</v>
      </c>
      <c r="X33" s="304">
        <v>188</v>
      </c>
      <c r="Y33" s="143">
        <v>6</v>
      </c>
      <c r="Z33" s="267">
        <v>3</v>
      </c>
      <c r="AA33" s="85">
        <f>SUMIF(AG4,"&gt;5",V11)+SUMIF(AG4,"&gt;23",V11)+SUMIF(AG4,"&gt;41",V11)+SUMIF(AG4,"&gt;59",V11)-SUMIF(AG4,"&lt;-12",V11)-SUMIF(AG4,"&lt;-30",V11)-SUMIF(AG4,"&lt;-48",V11)-SUMIF(AG4,"&lt;-66",V11)</f>
        <v>1</v>
      </c>
      <c r="AB33" s="132" t="str">
        <f t="shared" si="7"/>
        <v>|</v>
      </c>
      <c r="AC33" s="51">
        <f>SUMIF(AH4,"&gt;5",V11)+SUMIF(AH4,"&gt;23",V11)+SUMIF(AH4,"&gt;41",V11)+SUMIF(AH4,"&gt;59",V11)-SUMIF(AH4,"&lt;-12",V11)-SUMIF(AH4,"&lt;-30",V11)-SUMIF(AH4,"&lt;-48",V11)-SUMIF(AH4,"&lt;-66",V11)</f>
        <v>1</v>
      </c>
      <c r="AD33" s="131" t="str">
        <f t="shared" si="5"/>
        <v>|</v>
      </c>
      <c r="AE33" s="177"/>
      <c r="AF33" s="181"/>
      <c r="AG33" s="179"/>
      <c r="AH33" s="180"/>
      <c r="AI33" s="185"/>
      <c r="AJ33" s="186"/>
      <c r="AK33" s="187"/>
      <c r="AL33" s="188"/>
      <c r="AM33" s="186"/>
      <c r="AN33" s="59"/>
    </row>
    <row r="34" spans="2:40" ht="15.75" customHeight="1">
      <c r="B34" s="119" t="s">
        <v>11</v>
      </c>
      <c r="C34" s="160">
        <f>SUM(C25:C33)</f>
        <v>2188</v>
      </c>
      <c r="D34" s="295">
        <f>SUM(D25:D33)</f>
        <v>1764</v>
      </c>
      <c r="E34" s="209" t="s">
        <v>11</v>
      </c>
      <c r="F34" s="122">
        <f>SUM(F25:F33)</f>
        <v>34</v>
      </c>
      <c r="G34" s="79">
        <f>SUM(G25:G33)</f>
        <v>5</v>
      </c>
      <c r="H34" s="79">
        <f>G34</f>
        <v>5</v>
      </c>
      <c r="I34" s="122">
        <f>SUM(I25:I33)</f>
        <v>3</v>
      </c>
      <c r="J34" s="210">
        <f>I34</f>
        <v>3</v>
      </c>
      <c r="K34" s="167"/>
      <c r="L34" s="165"/>
      <c r="M34" s="163"/>
      <c r="N34" s="164"/>
      <c r="O34" s="161"/>
      <c r="P34" s="165"/>
      <c r="Q34" s="211"/>
      <c r="R34" s="161"/>
      <c r="S34" s="165"/>
      <c r="T34" s="248"/>
      <c r="U34" s="249"/>
      <c r="V34" s="119" t="s">
        <v>11</v>
      </c>
      <c r="W34" s="160">
        <f>SUM(W25:W33)</f>
        <v>2188</v>
      </c>
      <c r="X34" s="295">
        <f>SUM(X25:X33)</f>
        <v>1764</v>
      </c>
      <c r="Y34" s="121" t="s">
        <v>11</v>
      </c>
      <c r="Z34" s="122">
        <f>SUM(Z25:Z33)</f>
        <v>34</v>
      </c>
      <c r="AA34" s="79">
        <f>SUM(AA25:AA33)</f>
        <v>5</v>
      </c>
      <c r="AB34" s="79">
        <f>AA34</f>
        <v>5</v>
      </c>
      <c r="AC34" s="122">
        <f>SUM(AC25:AC33)</f>
        <v>3</v>
      </c>
      <c r="AD34" s="210">
        <f>AC34</f>
        <v>3</v>
      </c>
      <c r="AE34" s="167"/>
      <c r="AF34" s="165"/>
      <c r="AG34" s="163"/>
      <c r="AH34" s="164"/>
      <c r="AI34" s="161"/>
      <c r="AJ34" s="165"/>
      <c r="AK34" s="211"/>
      <c r="AL34" s="161"/>
      <c r="AM34" s="165"/>
      <c r="AN34" s="59"/>
    </row>
    <row r="35" spans="2:40" ht="15.75" customHeight="1">
      <c r="B35" s="128" t="s">
        <v>4</v>
      </c>
      <c r="C35" s="176">
        <f>SUM(C20)</f>
        <v>2491</v>
      </c>
      <c r="D35" s="298">
        <f>SUM(D20)</f>
        <v>2188</v>
      </c>
      <c r="E35" s="130" t="s">
        <v>4</v>
      </c>
      <c r="F35" s="131">
        <f>SUM(F20)</f>
        <v>35</v>
      </c>
      <c r="G35" s="86">
        <f>SUM(G20)</f>
        <v>6</v>
      </c>
      <c r="H35" s="80">
        <f>G35</f>
        <v>6</v>
      </c>
      <c r="I35" s="131">
        <f>SUM(I20)</f>
        <v>3</v>
      </c>
      <c r="J35" s="212">
        <f>I35</f>
        <v>3</v>
      </c>
      <c r="K35" s="213"/>
      <c r="L35" s="214"/>
      <c r="M35" s="179"/>
      <c r="N35" s="180"/>
      <c r="O35" s="213"/>
      <c r="P35" s="215"/>
      <c r="Q35" s="182"/>
      <c r="R35" s="213"/>
      <c r="S35" s="215"/>
      <c r="T35" s="248"/>
      <c r="U35" s="249"/>
      <c r="V35" s="128" t="s">
        <v>4</v>
      </c>
      <c r="W35" s="176">
        <f>SUM(W20)</f>
        <v>2491</v>
      </c>
      <c r="X35" s="298">
        <f>SUM(X20)</f>
        <v>2188</v>
      </c>
      <c r="Y35" s="130" t="s">
        <v>4</v>
      </c>
      <c r="Z35" s="131">
        <f>SUM(Z20)</f>
        <v>35</v>
      </c>
      <c r="AA35" s="86">
        <f>SUM(AA20)</f>
        <v>6</v>
      </c>
      <c r="AB35" s="80">
        <f>AA35</f>
        <v>6</v>
      </c>
      <c r="AC35" s="131">
        <f>SUM(AC20)</f>
        <v>3</v>
      </c>
      <c r="AD35" s="212">
        <f>AC35</f>
        <v>3</v>
      </c>
      <c r="AE35" s="213"/>
      <c r="AF35" s="214"/>
      <c r="AG35" s="179"/>
      <c r="AH35" s="180"/>
      <c r="AI35" s="213"/>
      <c r="AJ35" s="215"/>
      <c r="AK35" s="182"/>
      <c r="AL35" s="213"/>
      <c r="AM35" s="215"/>
      <c r="AN35" s="59"/>
    </row>
    <row r="36" spans="2:40" ht="20.25" customHeight="1">
      <c r="B36" s="135" t="s">
        <v>12</v>
      </c>
      <c r="C36" s="189">
        <f>SUM(C34+C35)</f>
        <v>4679</v>
      </c>
      <c r="D36" s="300">
        <f>SUM(D34+D35)</f>
        <v>3952</v>
      </c>
      <c r="E36" s="137" t="s">
        <v>12</v>
      </c>
      <c r="F36" s="138">
        <f>SUM(F34+F35)</f>
        <v>69</v>
      </c>
      <c r="G36" s="87">
        <f>SUM(G34+G35)</f>
        <v>11</v>
      </c>
      <c r="H36" s="87">
        <f>G36</f>
        <v>11</v>
      </c>
      <c r="I36" s="216">
        <f>SUM(I34+I35)</f>
        <v>6</v>
      </c>
      <c r="J36" s="305">
        <f>I36</f>
        <v>6</v>
      </c>
      <c r="K36" s="161"/>
      <c r="L36" s="217"/>
      <c r="M36" s="218"/>
      <c r="N36" s="219"/>
      <c r="O36" s="220"/>
      <c r="P36" s="221"/>
      <c r="Q36" s="222"/>
      <c r="R36" s="223"/>
      <c r="S36" s="224"/>
      <c r="T36" s="248"/>
      <c r="U36" s="249"/>
      <c r="V36" s="135" t="s">
        <v>12</v>
      </c>
      <c r="W36" s="189">
        <f>SUM(W34+W35)</f>
        <v>4679</v>
      </c>
      <c r="X36" s="300">
        <f>SUM(X34+X35)</f>
        <v>3952</v>
      </c>
      <c r="Y36" s="137" t="s">
        <v>12</v>
      </c>
      <c r="Z36" s="138">
        <f>SUM(Z34+Z35)</f>
        <v>69</v>
      </c>
      <c r="AA36" s="87">
        <f>SUM(AA34+AA35)</f>
        <v>11</v>
      </c>
      <c r="AB36" s="87">
        <f>AA36</f>
        <v>11</v>
      </c>
      <c r="AC36" s="216">
        <f>SUM(AC34+AC35)</f>
        <v>6</v>
      </c>
      <c r="AD36" s="305">
        <f>AC36</f>
        <v>6</v>
      </c>
      <c r="AE36" s="161"/>
      <c r="AF36" s="217"/>
      <c r="AG36" s="218"/>
      <c r="AH36" s="219"/>
      <c r="AI36" s="220"/>
      <c r="AJ36" s="221"/>
      <c r="AK36" s="222"/>
      <c r="AL36" s="223"/>
      <c r="AM36" s="224"/>
      <c r="AN36" s="59"/>
    </row>
    <row r="37" spans="2:40" ht="20.25" customHeight="1">
      <c r="B37" s="41"/>
      <c r="C37" s="352"/>
      <c r="D37" s="353"/>
      <c r="E37" s="334"/>
      <c r="F37" s="335"/>
      <c r="G37" s="338" t="s">
        <v>30</v>
      </c>
      <c r="H37" s="339"/>
      <c r="I37" s="339"/>
      <c r="J37" s="340"/>
      <c r="K37" s="16"/>
      <c r="L37" s="341"/>
      <c r="M37" s="72"/>
      <c r="N37" s="343"/>
      <c r="O37" s="6"/>
      <c r="P37" s="345"/>
      <c r="Q37" s="346"/>
      <c r="R37" s="6"/>
      <c r="S37" s="347"/>
      <c r="T37" s="59"/>
      <c r="V37" s="41"/>
      <c r="W37" s="352"/>
      <c r="X37" s="353"/>
      <c r="Y37" s="334"/>
      <c r="Z37" s="335"/>
      <c r="AA37" s="338" t="s">
        <v>30</v>
      </c>
      <c r="AB37" s="339"/>
      <c r="AC37" s="339"/>
      <c r="AD37" s="340"/>
      <c r="AE37" s="16"/>
      <c r="AF37" s="341"/>
      <c r="AG37" s="72"/>
      <c r="AH37" s="343"/>
      <c r="AI37" s="6"/>
      <c r="AJ37" s="345"/>
      <c r="AK37" s="346"/>
      <c r="AL37" s="6"/>
      <c r="AM37" s="347"/>
      <c r="AN37" s="59"/>
    </row>
    <row r="38" spans="2:40" ht="20.25" customHeight="1">
      <c r="B38" s="17"/>
      <c r="C38" s="320"/>
      <c r="D38" s="321"/>
      <c r="E38" s="336"/>
      <c r="F38" s="337"/>
      <c r="G38" s="322" t="s">
        <v>31</v>
      </c>
      <c r="H38" s="323"/>
      <c r="I38" s="323"/>
      <c r="J38" s="324"/>
      <c r="K38" s="11"/>
      <c r="L38" s="342"/>
      <c r="M38" s="73"/>
      <c r="N38" s="344"/>
      <c r="O38" s="43"/>
      <c r="P38" s="346"/>
      <c r="Q38" s="346"/>
      <c r="R38" s="43"/>
      <c r="S38" s="348"/>
      <c r="T38" s="59"/>
      <c r="V38" s="17"/>
      <c r="W38" s="320"/>
      <c r="X38" s="321"/>
      <c r="Y38" s="336"/>
      <c r="Z38" s="337"/>
      <c r="AA38" s="322" t="s">
        <v>31</v>
      </c>
      <c r="AB38" s="323"/>
      <c r="AC38" s="323"/>
      <c r="AD38" s="324"/>
      <c r="AE38" s="11"/>
      <c r="AF38" s="342"/>
      <c r="AG38" s="73"/>
      <c r="AH38" s="344"/>
      <c r="AI38" s="43"/>
      <c r="AJ38" s="346"/>
      <c r="AK38" s="346"/>
      <c r="AL38" s="43"/>
      <c r="AM38" s="348"/>
      <c r="AN38" s="59"/>
    </row>
    <row r="39" spans="2:40" ht="20.25" customHeight="1">
      <c r="B39" s="325" t="s">
        <v>22</v>
      </c>
      <c r="C39" s="326"/>
      <c r="D39" s="329" t="s">
        <v>9</v>
      </c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14"/>
      <c r="T39" s="59"/>
      <c r="V39" s="325" t="s">
        <v>22</v>
      </c>
      <c r="W39" s="326"/>
      <c r="X39" s="329" t="s">
        <v>9</v>
      </c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14"/>
      <c r="AN39" s="59"/>
    </row>
    <row r="40" spans="2:40" ht="20.25" customHeight="1">
      <c r="B40" s="327"/>
      <c r="C40" s="328"/>
      <c r="D40" s="331" t="s">
        <v>10</v>
      </c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3"/>
      <c r="T40" s="59"/>
      <c r="V40" s="327"/>
      <c r="W40" s="328"/>
      <c r="X40" s="331" t="s">
        <v>10</v>
      </c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3"/>
      <c r="AN40" s="59"/>
    </row>
    <row r="41" spans="2:41" ht="20.25" customHeight="1">
      <c r="B41" s="316"/>
      <c r="C41" s="317"/>
      <c r="D41" s="318" t="s">
        <v>54</v>
      </c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 t="s">
        <v>62</v>
      </c>
      <c r="S41" s="319"/>
      <c r="T41" s="59"/>
      <c r="V41" s="316"/>
      <c r="W41" s="317"/>
      <c r="X41" s="318" t="s">
        <v>54</v>
      </c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 t="s">
        <v>62</v>
      </c>
      <c r="AM41" s="319"/>
      <c r="AN41" s="59"/>
      <c r="AO41" s="1"/>
    </row>
    <row r="42" spans="1:40" ht="11.25" customHeight="1">
      <c r="A42" s="107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107"/>
      <c r="U42" s="107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107"/>
    </row>
    <row r="43" spans="2:40" ht="15.75" customHeight="1">
      <c r="B43" s="8"/>
      <c r="C43" s="106"/>
      <c r="D43" s="8"/>
      <c r="E43" s="106"/>
      <c r="F43" s="106"/>
      <c r="G43" s="106"/>
      <c r="H43" s="106"/>
      <c r="I43" s="106"/>
      <c r="J43" s="8"/>
      <c r="K43" s="106"/>
      <c r="L43" s="8"/>
      <c r="M43" s="106"/>
      <c r="N43" s="8"/>
      <c r="O43" s="106"/>
      <c r="P43" s="3"/>
      <c r="Q43" s="2"/>
      <c r="R43" s="13"/>
      <c r="S43" s="14"/>
      <c r="T43" s="108"/>
      <c r="V43" s="8"/>
      <c r="W43" s="106"/>
      <c r="X43" s="8"/>
      <c r="Y43" s="106"/>
      <c r="Z43" s="106"/>
      <c r="AA43" s="106"/>
      <c r="AB43" s="106"/>
      <c r="AC43" s="106"/>
      <c r="AD43" s="8"/>
      <c r="AE43" s="106"/>
      <c r="AF43" s="8"/>
      <c r="AG43" s="106"/>
      <c r="AH43" s="8"/>
      <c r="AI43" s="106"/>
      <c r="AJ43" s="3"/>
      <c r="AK43" s="2"/>
      <c r="AL43" s="13"/>
      <c r="AM43" s="14"/>
      <c r="AN43" s="108"/>
    </row>
  </sheetData>
  <sheetProtection/>
  <mergeCells count="128">
    <mergeCell ref="B1:S1"/>
    <mergeCell ref="V1:AM1"/>
    <mergeCell ref="C2:R2"/>
    <mergeCell ref="W2:AL2"/>
    <mergeCell ref="C3:J3"/>
    <mergeCell ref="K3:L3"/>
    <mergeCell ref="M3:N3"/>
    <mergeCell ref="P3:Q3"/>
    <mergeCell ref="W3:AD3"/>
    <mergeCell ref="AE3:AF3"/>
    <mergeCell ref="AL7:AM7"/>
    <mergeCell ref="AG3:AH3"/>
    <mergeCell ref="AJ3:AK3"/>
    <mergeCell ref="B4:C4"/>
    <mergeCell ref="D4:J4"/>
    <mergeCell ref="P4:Q4"/>
    <mergeCell ref="V4:W4"/>
    <mergeCell ref="X4:AD4"/>
    <mergeCell ref="AJ4:AK4"/>
    <mergeCell ref="W5:AD6"/>
    <mergeCell ref="AE5:AF6"/>
    <mergeCell ref="AG5:AJ6"/>
    <mergeCell ref="AK5:AM6"/>
    <mergeCell ref="B5:B6"/>
    <mergeCell ref="C5:J6"/>
    <mergeCell ref="K5:L6"/>
    <mergeCell ref="M5:P6"/>
    <mergeCell ref="Q5:S6"/>
    <mergeCell ref="V5:V6"/>
    <mergeCell ref="D7:E7"/>
    <mergeCell ref="X7:Y7"/>
    <mergeCell ref="C9:C10"/>
    <mergeCell ref="D9:D10"/>
    <mergeCell ref="E9:E10"/>
    <mergeCell ref="F9:F10"/>
    <mergeCell ref="G9:G10"/>
    <mergeCell ref="AI9:AJ9"/>
    <mergeCell ref="H7:J7"/>
    <mergeCell ref="L7:M7"/>
    <mergeCell ref="O7:P7"/>
    <mergeCell ref="R7:S7"/>
    <mergeCell ref="AB7:AD7"/>
    <mergeCell ref="AF7:AG7"/>
    <mergeCell ref="AI7:AJ7"/>
    <mergeCell ref="B8:E8"/>
    <mergeCell ref="V8:Y8"/>
    <mergeCell ref="AK9:AM9"/>
    <mergeCell ref="B21:S21"/>
    <mergeCell ref="V21:AM21"/>
    <mergeCell ref="B22:S22"/>
    <mergeCell ref="V22:AM22"/>
    <mergeCell ref="AA9:AA10"/>
    <mergeCell ref="AB9:AB10"/>
    <mergeCell ref="AC9:AC10"/>
    <mergeCell ref="AD9:AD10"/>
    <mergeCell ref="AE9:AF9"/>
    <mergeCell ref="AG9:AH9"/>
    <mergeCell ref="Q9:S9"/>
    <mergeCell ref="V9:V10"/>
    <mergeCell ref="W9:W10"/>
    <mergeCell ref="X9:X10"/>
    <mergeCell ref="Y9:Y10"/>
    <mergeCell ref="Z9:Z10"/>
    <mergeCell ref="H9:H10"/>
    <mergeCell ref="I9:I10"/>
    <mergeCell ref="J9:J10"/>
    <mergeCell ref="K9:L9"/>
    <mergeCell ref="M9:N9"/>
    <mergeCell ref="O9:P9"/>
    <mergeCell ref="B9:B10"/>
    <mergeCell ref="J23:J24"/>
    <mergeCell ref="K23:L23"/>
    <mergeCell ref="M23:N23"/>
    <mergeCell ref="O23:P23"/>
    <mergeCell ref="B23:B24"/>
    <mergeCell ref="C23:C24"/>
    <mergeCell ref="D23:D24"/>
    <mergeCell ref="E23:E24"/>
    <mergeCell ref="F23:F24"/>
    <mergeCell ref="G23:G24"/>
    <mergeCell ref="AI23:AJ23"/>
    <mergeCell ref="AK23:AM23"/>
    <mergeCell ref="C37:D37"/>
    <mergeCell ref="E37:F38"/>
    <mergeCell ref="G37:J37"/>
    <mergeCell ref="L37:L38"/>
    <mergeCell ref="N37:N38"/>
    <mergeCell ref="P37:Q38"/>
    <mergeCell ref="S37:S38"/>
    <mergeCell ref="W37:X37"/>
    <mergeCell ref="AA23:AA24"/>
    <mergeCell ref="AB23:AB24"/>
    <mergeCell ref="AC23:AC24"/>
    <mergeCell ref="AD23:AD24"/>
    <mergeCell ref="AE23:AF23"/>
    <mergeCell ref="AG23:AH23"/>
    <mergeCell ref="Q23:S23"/>
    <mergeCell ref="V23:V24"/>
    <mergeCell ref="W23:W24"/>
    <mergeCell ref="X23:X24"/>
    <mergeCell ref="Y23:Y24"/>
    <mergeCell ref="Z23:Z24"/>
    <mergeCell ref="H23:H24"/>
    <mergeCell ref="I23:I24"/>
    <mergeCell ref="B42:S42"/>
    <mergeCell ref="V42:AM42"/>
    <mergeCell ref="B41:C41"/>
    <mergeCell ref="D41:Q41"/>
    <mergeCell ref="R41:S41"/>
    <mergeCell ref="V41:W41"/>
    <mergeCell ref="X41:AK41"/>
    <mergeCell ref="AL41:AM41"/>
    <mergeCell ref="C38:D38"/>
    <mergeCell ref="G38:J38"/>
    <mergeCell ref="W38:X38"/>
    <mergeCell ref="AA38:AD38"/>
    <mergeCell ref="B39:C40"/>
    <mergeCell ref="D39:S39"/>
    <mergeCell ref="V39:W40"/>
    <mergeCell ref="X39:AM39"/>
    <mergeCell ref="D40:S40"/>
    <mergeCell ref="X40:AM40"/>
    <mergeCell ref="Y37:Z38"/>
    <mergeCell ref="AA37:AD37"/>
    <mergeCell ref="AF37:AF38"/>
    <mergeCell ref="AH37:AH38"/>
    <mergeCell ref="AJ37:AK38"/>
    <mergeCell ref="AM37:AM38"/>
  </mergeCells>
  <printOptions horizontalCentered="1" verticalCentered="1"/>
  <pageMargins left="0.06" right="0" top="0" bottom="0" header="0" footer="0"/>
  <pageSetup horizontalDpi="300" verticalDpi="300" orientation="landscape" paperSize="9" scale="82" r:id="rId2"/>
  <headerFooter alignWithMargins="0">
    <evenHeader>&amp;C&amp;"arial,Bold"&amp;10&amp;K3E8430Nokia Internal Use Only</evenHeader>
    <evenFooter>&amp;C&amp;"arial,Bold"&amp;10&amp;K3E8430Nokia Internal Use Only</evenFooter>
    <firstHeader>&amp;C&amp;"arial,Bold"&amp;10&amp;K3E8430Nokia Internal Use Only</firstHeader>
    <firstFooter>&amp;C&amp;"arial,Bold"&amp;10&amp;K3E8430Nokia Internal Use Only</first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O43"/>
  <sheetViews>
    <sheetView zoomScale="67" zoomScaleNormal="67" zoomScalePageLayoutView="0" workbookViewId="0" topLeftCell="A1">
      <selection activeCell="AO41" sqref="AO41"/>
    </sheetView>
  </sheetViews>
  <sheetFormatPr defaultColWidth="9.140625" defaultRowHeight="12.75"/>
  <cols>
    <col min="1" max="1" width="2.140625" style="0" customWidth="1"/>
    <col min="2" max="6" width="5.28125" style="0" customWidth="1"/>
    <col min="7" max="7" width="5.28125" style="0" hidden="1" customWidth="1"/>
    <col min="8" max="8" width="5.28125" style="0" customWidth="1"/>
    <col min="9" max="9" width="5.28125" style="0" hidden="1" customWidth="1"/>
    <col min="10" max="19" width="5.28125" style="0" customWidth="1"/>
    <col min="20" max="21" width="2.140625" style="0" customWidth="1"/>
    <col min="22" max="26" width="5.28125" style="0" customWidth="1"/>
    <col min="27" max="27" width="5.28125" style="0" hidden="1" customWidth="1"/>
    <col min="28" max="28" width="5.28125" style="0" customWidth="1"/>
    <col min="29" max="29" width="5.28125" style="0" hidden="1" customWidth="1"/>
    <col min="30" max="39" width="5.28125" style="0" customWidth="1"/>
    <col min="40" max="40" width="2.140625" style="0" customWidth="1"/>
  </cols>
  <sheetData>
    <row r="1" spans="1:40" ht="11.25" customHeight="1">
      <c r="A1" s="7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7"/>
      <c r="U1" s="7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7"/>
    </row>
    <row r="2" spans="2:40" ht="20.25" customHeight="1">
      <c r="B2" s="159">
        <v>2017</v>
      </c>
      <c r="C2" s="449" t="s">
        <v>27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12"/>
      <c r="T2" s="59"/>
      <c r="V2" s="159">
        <v>2017</v>
      </c>
      <c r="W2" s="449" t="s">
        <v>27</v>
      </c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12"/>
      <c r="AN2" s="59"/>
    </row>
    <row r="3" spans="2:40" ht="20.25" customHeight="1">
      <c r="B3" s="23" t="s">
        <v>32</v>
      </c>
      <c r="C3" s="450" t="s">
        <v>47</v>
      </c>
      <c r="D3" s="476"/>
      <c r="E3" s="476"/>
      <c r="F3" s="476"/>
      <c r="G3" s="476"/>
      <c r="H3" s="476"/>
      <c r="I3" s="476"/>
      <c r="J3" s="477"/>
      <c r="K3" s="452" t="s">
        <v>28</v>
      </c>
      <c r="L3" s="453"/>
      <c r="M3" s="452" t="s">
        <v>29</v>
      </c>
      <c r="N3" s="479"/>
      <c r="O3" s="24" t="s">
        <v>26</v>
      </c>
      <c r="P3" s="455"/>
      <c r="Q3" s="456"/>
      <c r="R3" s="25"/>
      <c r="S3" s="26"/>
      <c r="T3" s="59"/>
      <c r="V3" s="23" t="s">
        <v>32</v>
      </c>
      <c r="W3" s="450" t="s">
        <v>47</v>
      </c>
      <c r="X3" s="476"/>
      <c r="Y3" s="476"/>
      <c r="Z3" s="476"/>
      <c r="AA3" s="476"/>
      <c r="AB3" s="476"/>
      <c r="AC3" s="476"/>
      <c r="AD3" s="477"/>
      <c r="AE3" s="452" t="s">
        <v>28</v>
      </c>
      <c r="AF3" s="453"/>
      <c r="AG3" s="452" t="s">
        <v>29</v>
      </c>
      <c r="AH3" s="479"/>
      <c r="AI3" s="24" t="s">
        <v>26</v>
      </c>
      <c r="AJ3" s="455"/>
      <c r="AK3" s="456"/>
      <c r="AL3" s="25"/>
      <c r="AM3" s="26"/>
      <c r="AN3" s="59"/>
    </row>
    <row r="4" spans="2:40" ht="20.25" customHeight="1">
      <c r="B4" s="424" t="s">
        <v>37</v>
      </c>
      <c r="C4" s="425"/>
      <c r="D4" s="426" t="s">
        <v>38</v>
      </c>
      <c r="E4" s="425"/>
      <c r="F4" s="425"/>
      <c r="G4" s="425"/>
      <c r="H4" s="425"/>
      <c r="I4" s="425"/>
      <c r="J4" s="475"/>
      <c r="K4" s="429">
        <v>22.5</v>
      </c>
      <c r="L4" s="430"/>
      <c r="M4" s="78">
        <f>ROUND(VLOOKUP(K4,'db'!$A$3:$E$424,2,FALSE)*1/1,0)</f>
        <v>18</v>
      </c>
      <c r="N4" s="285">
        <f>ROUND(VLOOKUP(K4,'db'!$A$3:$E$424,3,FALSE)*1/1,0)</f>
        <v>13</v>
      </c>
      <c r="O4" s="27" t="s">
        <v>25</v>
      </c>
      <c r="P4" s="431"/>
      <c r="Q4" s="425"/>
      <c r="R4" s="28"/>
      <c r="S4" s="29"/>
      <c r="T4" s="59"/>
      <c r="V4" s="424" t="s">
        <v>37</v>
      </c>
      <c r="W4" s="425"/>
      <c r="X4" s="426" t="s">
        <v>38</v>
      </c>
      <c r="Y4" s="425"/>
      <c r="Z4" s="425"/>
      <c r="AA4" s="425"/>
      <c r="AB4" s="425"/>
      <c r="AC4" s="425"/>
      <c r="AD4" s="475"/>
      <c r="AE4" s="429">
        <v>22.5</v>
      </c>
      <c r="AF4" s="430"/>
      <c r="AG4" s="78">
        <f>ROUND(VLOOKUP(AE4,'db'!$A$3:$E$424,2,FALSE)*1/1,0)</f>
        <v>18</v>
      </c>
      <c r="AH4" s="285">
        <f>ROUND(VLOOKUP(AE4,'db'!$A$3:$E$424,3,FALSE)*1/1,0)</f>
        <v>13</v>
      </c>
      <c r="AI4" s="27" t="s">
        <v>25</v>
      </c>
      <c r="AJ4" s="431"/>
      <c r="AK4" s="425"/>
      <c r="AL4" s="28"/>
      <c r="AM4" s="29"/>
      <c r="AN4" s="59"/>
    </row>
    <row r="5" spans="2:40" ht="20.25" customHeight="1">
      <c r="B5" s="447" t="s">
        <v>33</v>
      </c>
      <c r="C5" s="432" t="s">
        <v>34</v>
      </c>
      <c r="D5" s="433"/>
      <c r="E5" s="433"/>
      <c r="F5" s="433"/>
      <c r="G5" s="433"/>
      <c r="H5" s="433"/>
      <c r="I5" s="433"/>
      <c r="J5" s="434"/>
      <c r="K5" s="436" t="s">
        <v>35</v>
      </c>
      <c r="L5" s="437"/>
      <c r="M5" s="440" t="s">
        <v>36</v>
      </c>
      <c r="N5" s="441"/>
      <c r="O5" s="441"/>
      <c r="P5" s="437"/>
      <c r="Q5" s="443" t="s">
        <v>24</v>
      </c>
      <c r="R5" s="444"/>
      <c r="S5" s="445"/>
      <c r="T5" s="59"/>
      <c r="V5" s="447" t="s">
        <v>33</v>
      </c>
      <c r="W5" s="432" t="s">
        <v>34</v>
      </c>
      <c r="X5" s="433"/>
      <c r="Y5" s="433"/>
      <c r="Z5" s="433"/>
      <c r="AA5" s="433"/>
      <c r="AB5" s="433"/>
      <c r="AC5" s="433"/>
      <c r="AD5" s="434"/>
      <c r="AE5" s="436" t="s">
        <v>35</v>
      </c>
      <c r="AF5" s="437"/>
      <c r="AG5" s="440" t="s">
        <v>36</v>
      </c>
      <c r="AH5" s="441"/>
      <c r="AI5" s="441"/>
      <c r="AJ5" s="437"/>
      <c r="AK5" s="443" t="s">
        <v>24</v>
      </c>
      <c r="AL5" s="444"/>
      <c r="AM5" s="445"/>
      <c r="AN5" s="59"/>
    </row>
    <row r="6" spans="2:40" ht="20.25" customHeight="1">
      <c r="B6" s="327"/>
      <c r="C6" s="435"/>
      <c r="D6" s="435"/>
      <c r="E6" s="435"/>
      <c r="F6" s="435"/>
      <c r="G6" s="435"/>
      <c r="H6" s="435"/>
      <c r="I6" s="435"/>
      <c r="J6" s="328"/>
      <c r="K6" s="438"/>
      <c r="L6" s="439"/>
      <c r="M6" s="438"/>
      <c r="N6" s="442"/>
      <c r="O6" s="442"/>
      <c r="P6" s="439"/>
      <c r="Q6" s="446"/>
      <c r="R6" s="332"/>
      <c r="S6" s="333"/>
      <c r="T6" s="59"/>
      <c r="V6" s="327"/>
      <c r="W6" s="435"/>
      <c r="X6" s="435"/>
      <c r="Y6" s="435"/>
      <c r="Z6" s="435"/>
      <c r="AA6" s="435"/>
      <c r="AB6" s="435"/>
      <c r="AC6" s="435"/>
      <c r="AD6" s="328"/>
      <c r="AE6" s="438"/>
      <c r="AF6" s="439"/>
      <c r="AG6" s="438"/>
      <c r="AH6" s="442"/>
      <c r="AI6" s="442"/>
      <c r="AJ6" s="439"/>
      <c r="AK6" s="446"/>
      <c r="AL6" s="332"/>
      <c r="AM6" s="333"/>
      <c r="AN6" s="59"/>
    </row>
    <row r="7" spans="2:40" ht="20.25" customHeight="1">
      <c r="B7" s="18"/>
      <c r="C7" s="117" t="s">
        <v>53</v>
      </c>
      <c r="D7" s="416" t="s">
        <v>15</v>
      </c>
      <c r="E7" s="417"/>
      <c r="F7" s="279" t="s">
        <v>52</v>
      </c>
      <c r="G7" s="115"/>
      <c r="H7" s="413" t="s">
        <v>16</v>
      </c>
      <c r="I7" s="330"/>
      <c r="J7" s="414"/>
      <c r="K7" s="116"/>
      <c r="L7" s="381" t="s">
        <v>17</v>
      </c>
      <c r="M7" s="415"/>
      <c r="N7" s="116"/>
      <c r="O7" s="313" t="s">
        <v>18</v>
      </c>
      <c r="P7" s="313"/>
      <c r="Q7" s="116"/>
      <c r="R7" s="313" t="s">
        <v>19</v>
      </c>
      <c r="S7" s="314"/>
      <c r="T7" s="59"/>
      <c r="V7" s="18"/>
      <c r="W7" s="117" t="s">
        <v>53</v>
      </c>
      <c r="X7" s="416" t="s">
        <v>15</v>
      </c>
      <c r="Y7" s="417"/>
      <c r="Z7" s="279" t="s">
        <v>52</v>
      </c>
      <c r="AA7" s="115"/>
      <c r="AB7" s="413" t="s">
        <v>16</v>
      </c>
      <c r="AC7" s="330"/>
      <c r="AD7" s="414"/>
      <c r="AE7" s="116"/>
      <c r="AF7" s="381" t="s">
        <v>17</v>
      </c>
      <c r="AG7" s="415"/>
      <c r="AH7" s="116"/>
      <c r="AI7" s="313" t="s">
        <v>18</v>
      </c>
      <c r="AJ7" s="313"/>
      <c r="AK7" s="116"/>
      <c r="AL7" s="313" t="s">
        <v>19</v>
      </c>
      <c r="AM7" s="314"/>
      <c r="AN7" s="59"/>
    </row>
    <row r="8" spans="2:40" ht="15.75" customHeight="1">
      <c r="B8" s="418" t="s">
        <v>21</v>
      </c>
      <c r="C8" s="419"/>
      <c r="D8" s="419"/>
      <c r="E8" s="420"/>
      <c r="F8" s="229">
        <v>64.8</v>
      </c>
      <c r="G8" s="230"/>
      <c r="H8" s="230" t="s">
        <v>20</v>
      </c>
      <c r="I8" s="231"/>
      <c r="J8" s="244">
        <v>114</v>
      </c>
      <c r="K8" s="290">
        <v>61</v>
      </c>
      <c r="L8" s="291" t="s">
        <v>20</v>
      </c>
      <c r="M8" s="292">
        <v>105</v>
      </c>
      <c r="N8" s="105">
        <v>70.1</v>
      </c>
      <c r="O8" s="226" t="s">
        <v>20</v>
      </c>
      <c r="P8" s="245">
        <v>116</v>
      </c>
      <c r="Q8" s="246">
        <v>65.4</v>
      </c>
      <c r="R8" s="246" t="s">
        <v>20</v>
      </c>
      <c r="S8" s="247">
        <v>106</v>
      </c>
      <c r="T8" s="59"/>
      <c r="V8" s="418" t="s">
        <v>21</v>
      </c>
      <c r="W8" s="419"/>
      <c r="X8" s="419"/>
      <c r="Y8" s="420"/>
      <c r="Z8" s="229">
        <v>64.8</v>
      </c>
      <c r="AA8" s="103"/>
      <c r="AB8" s="103" t="s">
        <v>20</v>
      </c>
      <c r="AC8" s="102"/>
      <c r="AD8" s="244">
        <v>114</v>
      </c>
      <c r="AE8" s="290">
        <v>61</v>
      </c>
      <c r="AF8" s="312" t="s">
        <v>20</v>
      </c>
      <c r="AG8" s="292">
        <v>105</v>
      </c>
      <c r="AH8" s="105">
        <v>70.1</v>
      </c>
      <c r="AI8" s="101" t="s">
        <v>20</v>
      </c>
      <c r="AJ8" s="245">
        <v>116</v>
      </c>
      <c r="AK8" s="246">
        <v>65.4</v>
      </c>
      <c r="AL8" s="46" t="s">
        <v>20</v>
      </c>
      <c r="AM8" s="247">
        <v>106</v>
      </c>
      <c r="AN8" s="59"/>
    </row>
    <row r="9" spans="2:40" ht="15.75" customHeight="1">
      <c r="B9" s="393" t="s">
        <v>0</v>
      </c>
      <c r="C9" s="409" t="s">
        <v>13</v>
      </c>
      <c r="D9" s="411" t="s">
        <v>14</v>
      </c>
      <c r="E9" s="399" t="s">
        <v>39</v>
      </c>
      <c r="F9" s="401" t="s">
        <v>1</v>
      </c>
      <c r="G9" s="403" t="s">
        <v>8</v>
      </c>
      <c r="H9" s="403" t="s">
        <v>8</v>
      </c>
      <c r="I9" s="405" t="s">
        <v>8</v>
      </c>
      <c r="J9" s="407" t="s">
        <v>8</v>
      </c>
      <c r="K9" s="380" t="s">
        <v>5</v>
      </c>
      <c r="L9" s="382"/>
      <c r="M9" s="380" t="s">
        <v>6</v>
      </c>
      <c r="N9" s="381"/>
      <c r="O9" s="380" t="s">
        <v>7</v>
      </c>
      <c r="P9" s="382"/>
      <c r="Q9" s="380" t="s">
        <v>3</v>
      </c>
      <c r="R9" s="381"/>
      <c r="S9" s="382"/>
      <c r="T9" s="59"/>
      <c r="V9" s="393" t="s">
        <v>0</v>
      </c>
      <c r="W9" s="409" t="s">
        <v>13</v>
      </c>
      <c r="X9" s="411" t="s">
        <v>14</v>
      </c>
      <c r="Y9" s="399" t="s">
        <v>39</v>
      </c>
      <c r="Z9" s="401" t="s">
        <v>1</v>
      </c>
      <c r="AA9" s="403" t="s">
        <v>8</v>
      </c>
      <c r="AB9" s="403" t="s">
        <v>8</v>
      </c>
      <c r="AC9" s="405" t="s">
        <v>8</v>
      </c>
      <c r="AD9" s="407" t="s">
        <v>8</v>
      </c>
      <c r="AE9" s="380" t="s">
        <v>5</v>
      </c>
      <c r="AF9" s="382"/>
      <c r="AG9" s="380" t="s">
        <v>6</v>
      </c>
      <c r="AH9" s="381"/>
      <c r="AI9" s="380" t="s">
        <v>7</v>
      </c>
      <c r="AJ9" s="382"/>
      <c r="AK9" s="380" t="s">
        <v>3</v>
      </c>
      <c r="AL9" s="381"/>
      <c r="AM9" s="382"/>
      <c r="AN9" s="59"/>
    </row>
    <row r="10" spans="2:40" ht="15.75" customHeight="1">
      <c r="B10" s="394"/>
      <c r="C10" s="410"/>
      <c r="D10" s="412"/>
      <c r="E10" s="400"/>
      <c r="F10" s="402"/>
      <c r="G10" s="404"/>
      <c r="H10" s="404"/>
      <c r="I10" s="406"/>
      <c r="J10" s="408"/>
      <c r="K10" s="34" t="s">
        <v>23</v>
      </c>
      <c r="L10" s="20" t="s">
        <v>2</v>
      </c>
      <c r="M10" s="68" t="s">
        <v>23</v>
      </c>
      <c r="N10" s="70" t="s">
        <v>2</v>
      </c>
      <c r="O10" s="37" t="s">
        <v>23</v>
      </c>
      <c r="P10" s="20" t="s">
        <v>2</v>
      </c>
      <c r="Q10" s="37" t="s">
        <v>8</v>
      </c>
      <c r="R10" s="34" t="s">
        <v>23</v>
      </c>
      <c r="S10" s="20" t="s">
        <v>2</v>
      </c>
      <c r="T10" s="59"/>
      <c r="V10" s="394"/>
      <c r="W10" s="410"/>
      <c r="X10" s="412"/>
      <c r="Y10" s="400"/>
      <c r="Z10" s="402"/>
      <c r="AA10" s="404"/>
      <c r="AB10" s="404"/>
      <c r="AC10" s="406"/>
      <c r="AD10" s="408"/>
      <c r="AE10" s="34" t="s">
        <v>23</v>
      </c>
      <c r="AF10" s="20" t="s">
        <v>2</v>
      </c>
      <c r="AG10" s="68" t="s">
        <v>23</v>
      </c>
      <c r="AH10" s="70" t="s">
        <v>2</v>
      </c>
      <c r="AI10" s="37" t="s">
        <v>23</v>
      </c>
      <c r="AJ10" s="20" t="s">
        <v>2</v>
      </c>
      <c r="AK10" s="37" t="s">
        <v>8</v>
      </c>
      <c r="AL10" s="34" t="s">
        <v>23</v>
      </c>
      <c r="AM10" s="20" t="s">
        <v>2</v>
      </c>
      <c r="AN10" s="59"/>
    </row>
    <row r="11" spans="2:40" ht="15.75" customHeight="1">
      <c r="B11" s="119">
        <v>1</v>
      </c>
      <c r="C11" s="120">
        <v>266</v>
      </c>
      <c r="D11" s="280">
        <v>212</v>
      </c>
      <c r="E11" s="121">
        <v>9</v>
      </c>
      <c r="F11" s="268">
        <v>4</v>
      </c>
      <c r="G11" s="49">
        <f>SUMIF(M4,"&gt;8",B11)+SUMIF(M4,"&gt;26",B11)+SUMIF(M4,"&gt;44",B11)+SUMIF(M4,"&gt;62",B11)-SUMIF(M4,"&lt;-9",B11)-SUMIF(M4,"&lt;-27",B11)-SUMIF(M4,"&lt;-45",B11)-SUMIF(M4,"&lt;-63",B11)</f>
        <v>1</v>
      </c>
      <c r="H11" s="268" t="str">
        <f aca="true" t="shared" si="0" ref="H11:H19">IF(G11=4,"| | | |",IF(G11=3,"| | |",IF(G11=2,"| |",IF(G11=1,"|",IF(G11=0,"",IF(G11=-1,"- |",G11))))))</f>
        <v>|</v>
      </c>
      <c r="I11" s="82">
        <f>SUMIF(N4,"&gt;8",B11)+SUMIF(N4,"&gt;26",B11)+SUMIF(N4,"&gt;44",B11)+SUMIF(N4,"&gt;62",B11)-SUMIF(N4,"&lt;-9",B11)-SUMIF(N4,"&lt;-27",B11)-SUMIF(N4,"&lt;-45",B11)-SUMIF(N4,"&lt;-63",B11)</f>
        <v>1</v>
      </c>
      <c r="J11" s="123" t="str">
        <f aca="true" t="shared" si="1" ref="J11:J19">IF(I11=4,"| | | |",IF(I11=3,"| | |",IF(I11=2,"| |",IF(I11=1,"|",IF(I11=0,"",IF(I11=-1,"- |",I11))))))</f>
        <v>|</v>
      </c>
      <c r="K11" s="161"/>
      <c r="L11" s="162"/>
      <c r="M11" s="163"/>
      <c r="N11" s="164"/>
      <c r="O11" s="161"/>
      <c r="P11" s="165"/>
      <c r="Q11" s="166"/>
      <c r="R11" s="167"/>
      <c r="S11" s="165"/>
      <c r="T11" s="248"/>
      <c r="U11" s="249"/>
      <c r="V11" s="119">
        <v>1</v>
      </c>
      <c r="W11" s="120">
        <v>266</v>
      </c>
      <c r="X11" s="280">
        <v>212</v>
      </c>
      <c r="Y11" s="121">
        <v>9</v>
      </c>
      <c r="Z11" s="268">
        <v>4</v>
      </c>
      <c r="AA11" s="49">
        <f>SUMIF(AG4,"&gt;8",V11)+SUMIF(AG4,"&gt;26",V11)+SUMIF(AG4,"&gt;44",V11)+SUMIF(AG4,"&gt;62",V11)-SUMIF(AG4,"&lt;-9",V11)-SUMIF(AG4,"&lt;-27",V11)-SUMIF(AG4,"&lt;-45",V11)-SUMIF(AG4,"&lt;-63",V11)</f>
        <v>1</v>
      </c>
      <c r="AB11" s="268" t="str">
        <f aca="true" t="shared" si="2" ref="AB11:AB19">IF(AA11=4,"| | | |",IF(AA11=3,"| | |",IF(AA11=2,"| |",IF(AA11=1,"|",IF(AA11=0,"",IF(AA11=-1,"- |",AA11))))))</f>
        <v>|</v>
      </c>
      <c r="AC11" s="82">
        <f>SUMIF(AH4,"&gt;8",V11)+SUMIF(AH4,"&gt;26",V11)+SUMIF(AH4,"&gt;44",V11)+SUMIF(AH4,"&gt;62",V11)-SUMIF(AH4,"&lt;-9",V11)-SUMIF(AH4,"&lt;-27",V11)-SUMIF(AH4,"&lt;-45",V11)-SUMIF(AH4,"&lt;-63",V11)</f>
        <v>1</v>
      </c>
      <c r="AD11" s="123" t="str">
        <f aca="true" t="shared" si="3" ref="AD11:AD19">IF(AC11=4,"| | | |",IF(AC11=3,"| | |",IF(AC11=2,"| |",IF(AC11=1,"|",IF(AC11=0,"",IF(AC11=-1,"- |",AC11))))))</f>
        <v>|</v>
      </c>
      <c r="AE11" s="161"/>
      <c r="AF11" s="162"/>
      <c r="AG11" s="163"/>
      <c r="AH11" s="164"/>
      <c r="AI11" s="161"/>
      <c r="AJ11" s="165"/>
      <c r="AK11" s="166"/>
      <c r="AL11" s="167"/>
      <c r="AM11" s="165"/>
      <c r="AN11" s="59"/>
    </row>
    <row r="12" spans="2:40" ht="15.75" customHeight="1">
      <c r="B12" s="124">
        <v>2</v>
      </c>
      <c r="C12" s="125">
        <v>138</v>
      </c>
      <c r="D12" s="281">
        <v>126</v>
      </c>
      <c r="E12" s="126">
        <v>15</v>
      </c>
      <c r="F12" s="266">
        <v>3</v>
      </c>
      <c r="G12" s="50">
        <f>SUMIF(M4,"&gt;14",B11)+SUMIF(M4,"&gt;32",B11)+SUMIF(M4,"&gt;50",B11)+SUMIF(M4,"&gt;68",B11)-SUMIF(M4,"&lt;-3",B11)-SUMIF(M4,"&lt;-21",B11)-SUMIF(M4,"&lt;-39",B11)-SUMIF(M4,"&lt;-57",B11)</f>
        <v>1</v>
      </c>
      <c r="H12" s="266" t="str">
        <f t="shared" si="0"/>
        <v>|</v>
      </c>
      <c r="I12" s="83">
        <f>SUMIF(N4,"&gt;14",B11)+SUMIF(N4,"&gt;32",B11)+SUMIF(N4,"&gt;50",B11)+SUMIF(N4,"&gt;68",B11)-SUMIF(N4,"&lt;-3",B11)-SUMIF(N4,"&lt;-21",B11)-SUMIF(N4,"&lt;-39",B11)-SUMIF(N4,"&lt;-57",B11)</f>
        <v>0</v>
      </c>
      <c r="J12" s="127">
        <f t="shared" si="1"/>
      </c>
      <c r="K12" s="169"/>
      <c r="L12" s="170"/>
      <c r="M12" s="171"/>
      <c r="N12" s="172"/>
      <c r="O12" s="169"/>
      <c r="P12" s="173"/>
      <c r="Q12" s="174"/>
      <c r="R12" s="175"/>
      <c r="S12" s="173"/>
      <c r="T12" s="248"/>
      <c r="U12" s="249"/>
      <c r="V12" s="124">
        <v>2</v>
      </c>
      <c r="W12" s="125">
        <v>138</v>
      </c>
      <c r="X12" s="281">
        <v>126</v>
      </c>
      <c r="Y12" s="126">
        <v>15</v>
      </c>
      <c r="Z12" s="266">
        <v>3</v>
      </c>
      <c r="AA12" s="50">
        <f>SUMIF(AG4,"&gt;14",V11)+SUMIF(AG4,"&gt;32",V11)+SUMIF(AG4,"&gt;50",V11)+SUMIF(AG4,"&gt;68",V11)-SUMIF(AG4,"&lt;-3",V11)-SUMIF(AG4,"&lt;-21",V11)-SUMIF(AG4,"&lt;-39",V11)-SUMIF(AG4,"&lt;-57",V11)</f>
        <v>1</v>
      </c>
      <c r="AB12" s="266" t="str">
        <f t="shared" si="2"/>
        <v>|</v>
      </c>
      <c r="AC12" s="83">
        <f>SUMIF(AH4,"&gt;14",V11)+SUMIF(AH4,"&gt;32",V11)+SUMIF(AH4,"&gt;50",V11)+SUMIF(AH4,"&gt;68",V11)-SUMIF(AH4,"&lt;-3",V11)-SUMIF(AH4,"&lt;-21",V11)-SUMIF(AH4,"&lt;-39",V11)-SUMIF(AH4,"&lt;-57",V11)</f>
        <v>0</v>
      </c>
      <c r="AD12" s="127">
        <f t="shared" si="3"/>
      </c>
      <c r="AE12" s="169"/>
      <c r="AF12" s="170"/>
      <c r="AG12" s="171"/>
      <c r="AH12" s="172"/>
      <c r="AI12" s="169"/>
      <c r="AJ12" s="173"/>
      <c r="AK12" s="174"/>
      <c r="AL12" s="175"/>
      <c r="AM12" s="173"/>
      <c r="AN12" s="59"/>
    </row>
    <row r="13" spans="2:40" ht="15.75" customHeight="1">
      <c r="B13" s="128">
        <v>3</v>
      </c>
      <c r="C13" s="129">
        <v>240</v>
      </c>
      <c r="D13" s="282">
        <v>230</v>
      </c>
      <c r="E13" s="130">
        <v>13</v>
      </c>
      <c r="F13" s="131">
        <v>4</v>
      </c>
      <c r="G13" s="47">
        <f>SUMIF(M4,"&gt;12",B11)+SUMIF(M4,"&gt;30",B11)+SUMIF(M4,"&gt;48",B11)+SUMIF(M4,"&gt;66",B11)-SUMIF(M4,"&lt;-5",B11)-SUMIF(M4,"&lt;-23",B11)-SUMIF(M4,"&lt;-41",B11)-SUMIF(M4,"&lt;-59",B11)</f>
        <v>1</v>
      </c>
      <c r="H13" s="131" t="str">
        <f t="shared" si="0"/>
        <v>|</v>
      </c>
      <c r="I13" s="84">
        <f>SUMIF(N4,"&gt;12",B11)+SUMIF(N4,"&gt;30",B11)+SUMIF(N4,"&gt;48",B11)+SUMIF(N4,"&gt;66",B11)-SUMIF(N4,"&lt;-5",B11)-SUMIF(N4,"&lt;-23",B11)-SUMIF(N4,"&lt;-41",B11)-SUMIF(N4,"&lt;-59",B11)</f>
        <v>1</v>
      </c>
      <c r="J13" s="132" t="str">
        <f t="shared" si="1"/>
        <v>|</v>
      </c>
      <c r="K13" s="177"/>
      <c r="L13" s="178"/>
      <c r="M13" s="179"/>
      <c r="N13" s="180"/>
      <c r="O13" s="177"/>
      <c r="P13" s="181"/>
      <c r="Q13" s="182"/>
      <c r="R13" s="183"/>
      <c r="S13" s="181"/>
      <c r="T13" s="248"/>
      <c r="U13" s="249"/>
      <c r="V13" s="128">
        <v>3</v>
      </c>
      <c r="W13" s="129">
        <v>240</v>
      </c>
      <c r="X13" s="282">
        <v>230</v>
      </c>
      <c r="Y13" s="263">
        <v>13</v>
      </c>
      <c r="Z13" s="131">
        <v>4</v>
      </c>
      <c r="AA13" s="47">
        <f>SUMIF(AG4,"&gt;12",V11)+SUMIF(AG4,"&gt;30",V11)+SUMIF(AG4,"&gt;48",V11)+SUMIF(AG4,"&gt;66",V11)-SUMIF(AG4,"&lt;-5",V11)-SUMIF(AG4,"&lt;-23",V11)-SUMIF(AG4,"&lt;-41",V11)-SUMIF(AG4,"&lt;-59",V11)</f>
        <v>1</v>
      </c>
      <c r="AB13" s="131" t="str">
        <f t="shared" si="2"/>
        <v>|</v>
      </c>
      <c r="AC13" s="84">
        <f>SUMIF(AH4,"&gt;12",V11)+SUMIF(AH4,"&gt;30",V11)+SUMIF(AH4,"&gt;48",V11)+SUMIF(AH4,"&gt;66",V11)-SUMIF(AH4,"&lt;-5",V11)-SUMIF(AH4,"&lt;-23",V11)-SUMIF(AH4,"&lt;-41",V11)-SUMIF(AH4,"&lt;-59",V11)</f>
        <v>1</v>
      </c>
      <c r="AD13" s="132" t="str">
        <f t="shared" si="3"/>
        <v>|</v>
      </c>
      <c r="AE13" s="177"/>
      <c r="AF13" s="178"/>
      <c r="AG13" s="179"/>
      <c r="AH13" s="180"/>
      <c r="AI13" s="177"/>
      <c r="AJ13" s="181"/>
      <c r="AK13" s="182"/>
      <c r="AL13" s="183"/>
      <c r="AM13" s="181"/>
      <c r="AN13" s="59"/>
    </row>
    <row r="14" spans="2:40" ht="15.75" customHeight="1">
      <c r="B14" s="119">
        <v>4</v>
      </c>
      <c r="C14" s="120">
        <v>335</v>
      </c>
      <c r="D14" s="280">
        <v>315</v>
      </c>
      <c r="E14" s="121">
        <v>3</v>
      </c>
      <c r="F14" s="268">
        <v>4</v>
      </c>
      <c r="G14" s="49">
        <f>SUMIF(M4,"&gt;2",B11)+SUMIF(M4,"&gt;20",B11)+SUMIF(M4,"&gt;38",B11)+SUMIF(M4,"&gt;56",B11)-SUMIF(M4,"&lt;-15",B11)-SUMIF(M4,"&lt;-33",B11)-SUMIF(M4,"&lt;-51",B11)-SUMIF(M4,"&lt;-69",B11)</f>
        <v>1</v>
      </c>
      <c r="H14" s="268" t="str">
        <f t="shared" si="0"/>
        <v>|</v>
      </c>
      <c r="I14" s="82">
        <f>SUMIF(N4,"&gt;2",B11)+SUMIF(N4,"&gt;20",B11)+SUMIF(N4,"&gt;38",B11)+SUMIF(N4,"&gt;56",B11)-SUMIF(N4,"&lt;-15",B11)-SUMIF(N4,"&lt;-33",B11)-SUMIF(N4,"&lt;-51",B11)-SUMIF(N4,"&lt;-69",B11)</f>
        <v>1</v>
      </c>
      <c r="J14" s="123" t="str">
        <f t="shared" si="1"/>
        <v>|</v>
      </c>
      <c r="K14" s="161"/>
      <c r="L14" s="165"/>
      <c r="M14" s="163"/>
      <c r="N14" s="164"/>
      <c r="O14" s="161"/>
      <c r="P14" s="165"/>
      <c r="Q14" s="166"/>
      <c r="R14" s="167"/>
      <c r="S14" s="165"/>
      <c r="T14" s="248"/>
      <c r="U14" s="249"/>
      <c r="V14" s="119">
        <v>4</v>
      </c>
      <c r="W14" s="120">
        <v>335</v>
      </c>
      <c r="X14" s="280">
        <v>315</v>
      </c>
      <c r="Y14" s="121">
        <v>3</v>
      </c>
      <c r="Z14" s="268">
        <v>4</v>
      </c>
      <c r="AA14" s="49">
        <f>SUMIF(AG4,"&gt;2",V11)+SUMIF(AG4,"&gt;20",V11)+SUMIF(AG4,"&gt;38",V11)+SUMIF(AG4,"&gt;56",V11)-SUMIF(AG4,"&lt;-15",V11)-SUMIF(AG4,"&lt;-33",V11)-SUMIF(AG4,"&lt;-51",V11)-SUMIF(AG4,"&lt;-69",V11)</f>
        <v>1</v>
      </c>
      <c r="AB14" s="268" t="str">
        <f t="shared" si="2"/>
        <v>|</v>
      </c>
      <c r="AC14" s="82">
        <f>SUMIF(AH4,"&gt;2",V11)+SUMIF(AH4,"&gt;20",V11)+SUMIF(AH4,"&gt;38",V11)+SUMIF(AH4,"&gt;56",V11)-SUMIF(AH4,"&lt;-15",V11)-SUMIF(AH4,"&lt;-33",V11)-SUMIF(AH4,"&lt;-51",V11)-SUMIF(AH4,"&lt;-69",V11)</f>
        <v>1</v>
      </c>
      <c r="AD14" s="123" t="str">
        <f t="shared" si="3"/>
        <v>|</v>
      </c>
      <c r="AE14" s="161"/>
      <c r="AF14" s="165"/>
      <c r="AG14" s="163"/>
      <c r="AH14" s="164"/>
      <c r="AI14" s="161"/>
      <c r="AJ14" s="165"/>
      <c r="AK14" s="166"/>
      <c r="AL14" s="167"/>
      <c r="AM14" s="165"/>
      <c r="AN14" s="59"/>
    </row>
    <row r="15" spans="2:40" ht="15.75" customHeight="1">
      <c r="B15" s="124">
        <v>5</v>
      </c>
      <c r="C15" s="125">
        <v>290</v>
      </c>
      <c r="D15" s="281">
        <v>256</v>
      </c>
      <c r="E15" s="126">
        <v>7</v>
      </c>
      <c r="F15" s="266">
        <v>4</v>
      </c>
      <c r="G15" s="50">
        <f>SUMIF(M4,"&gt;6",B11)+SUMIF(M4,"&gt;24",B11)+SUMIF(M4,"&gt;42",B11)+SUMIF(M4,"&gt;60",B11)-SUMIF(M4,"&lt;-11",B11)-SUMIF(M4,"&lt;-29",B11)-SUMIF(M4,"&lt;-47",B11)-SUMIF(M4,"&lt;-65",B11)</f>
        <v>1</v>
      </c>
      <c r="H15" s="266" t="str">
        <f t="shared" si="0"/>
        <v>|</v>
      </c>
      <c r="I15" s="83">
        <f>SUMIF(N4,"&gt;6",B11)+SUMIF(N4,"&gt;24",B11)+SUMIF(N4,"&gt;42",B11)+SUMIF(N4,"&gt;60",B11)-SUMIF(N4,"&lt;-11",B11)-SUMIF(N4,"&lt;-29",B11)-SUMIF(N4,"&lt;-47",B11)-SUMIF(N4,"&lt;-65",B11)</f>
        <v>1</v>
      </c>
      <c r="J15" s="127" t="str">
        <f t="shared" si="1"/>
        <v>|</v>
      </c>
      <c r="K15" s="169"/>
      <c r="L15" s="173"/>
      <c r="M15" s="171"/>
      <c r="N15" s="172"/>
      <c r="O15" s="169"/>
      <c r="P15" s="173"/>
      <c r="Q15" s="174"/>
      <c r="R15" s="175"/>
      <c r="S15" s="173"/>
      <c r="T15" s="248"/>
      <c r="U15" s="249"/>
      <c r="V15" s="124">
        <v>5</v>
      </c>
      <c r="W15" s="125">
        <v>290</v>
      </c>
      <c r="X15" s="281">
        <v>256</v>
      </c>
      <c r="Y15" s="126">
        <v>7</v>
      </c>
      <c r="Z15" s="266">
        <v>4</v>
      </c>
      <c r="AA15" s="50">
        <f>SUMIF(AG4,"&gt;6",V11)+SUMIF(AG4,"&gt;24",V11)+SUMIF(AG4,"&gt;42",V11)+SUMIF(AG4,"&gt;60",V11)-SUMIF(AG4,"&lt;-11",V11)-SUMIF(AG4,"&lt;-29",V11)-SUMIF(AG4,"&lt;-47",V11)-SUMIF(AG4,"&lt;-65",V11)</f>
        <v>1</v>
      </c>
      <c r="AB15" s="266" t="str">
        <f t="shared" si="2"/>
        <v>|</v>
      </c>
      <c r="AC15" s="83">
        <f>SUMIF(AH4,"&gt;6",V11)+SUMIF(AH4,"&gt;24",V11)+SUMIF(AH4,"&gt;42",V11)+SUMIF(AH4,"&gt;60",V11)-SUMIF(AH4,"&lt;-11",V11)-SUMIF(AH4,"&lt;-29",V11)-SUMIF(AH4,"&lt;-47",V11)-SUMIF(AH4,"&lt;-65",V11)</f>
        <v>1</v>
      </c>
      <c r="AD15" s="127" t="str">
        <f t="shared" si="3"/>
        <v>|</v>
      </c>
      <c r="AE15" s="169"/>
      <c r="AF15" s="173"/>
      <c r="AG15" s="171"/>
      <c r="AH15" s="172"/>
      <c r="AI15" s="169"/>
      <c r="AJ15" s="173"/>
      <c r="AK15" s="174"/>
      <c r="AL15" s="175"/>
      <c r="AM15" s="173"/>
      <c r="AN15" s="59"/>
    </row>
    <row r="16" spans="2:40" ht="15.75" customHeight="1">
      <c r="B16" s="128">
        <v>6</v>
      </c>
      <c r="C16" s="129">
        <v>175</v>
      </c>
      <c r="D16" s="282">
        <v>165</v>
      </c>
      <c r="E16" s="130">
        <v>11</v>
      </c>
      <c r="F16" s="131">
        <v>3</v>
      </c>
      <c r="G16" s="47">
        <f>SUMIF(M4,"&gt;10",B11)+SUMIF(M4,"&gt;28",B11)+SUMIF(M4,"&gt;46",B11)+SUMIF(M4,"&gt;64",B11)-SUMIF(M4,"&lt;-7",B11)-SUMIF(M4,"&lt;-25",B11)-SUMIF(M4,"&lt;-43",B11)-SUMIF(M4,"&lt;-61",B11)</f>
        <v>1</v>
      </c>
      <c r="H16" s="131" t="str">
        <f t="shared" si="0"/>
        <v>|</v>
      </c>
      <c r="I16" s="84">
        <f>SUMIF(N4,"&gt;10",B11)+SUMIF(N4,"&gt;28",B11)+SUMIF(N4,"&gt;46",B11)+SUMIF(N4,"&gt;64",B11)-SUMIF(N4,"&lt;-7",B11)-SUMIF(N4,"&lt;-25",B11)-SUMIF(N4,"&lt;-43",B11)-SUMIF(N4,"&lt;-61",B11)</f>
        <v>1</v>
      </c>
      <c r="J16" s="132" t="str">
        <f t="shared" si="1"/>
        <v>|</v>
      </c>
      <c r="K16" s="177"/>
      <c r="L16" s="181"/>
      <c r="M16" s="179"/>
      <c r="N16" s="180"/>
      <c r="O16" s="177"/>
      <c r="P16" s="181"/>
      <c r="Q16" s="182"/>
      <c r="R16" s="183"/>
      <c r="S16" s="181"/>
      <c r="T16" s="248"/>
      <c r="U16" s="249"/>
      <c r="V16" s="128">
        <v>6</v>
      </c>
      <c r="W16" s="129">
        <v>175</v>
      </c>
      <c r="X16" s="282">
        <v>165</v>
      </c>
      <c r="Y16" s="263">
        <v>11</v>
      </c>
      <c r="Z16" s="131">
        <v>3</v>
      </c>
      <c r="AA16" s="47">
        <f>SUMIF(AG4,"&gt;10",V11)+SUMIF(AG4,"&gt;28",V11)+SUMIF(AG4,"&gt;46",V11)+SUMIF(AG4,"&gt;64",V11)-SUMIF(AG4,"&lt;-7",V11)-SUMIF(AG4,"&lt;-25",V11)-SUMIF(AG4,"&lt;-43",V11)-SUMIF(AG4,"&lt;-61",V11)</f>
        <v>1</v>
      </c>
      <c r="AB16" s="131" t="str">
        <f t="shared" si="2"/>
        <v>|</v>
      </c>
      <c r="AC16" s="84">
        <f>SUMIF(AH4,"&gt;10",V11)+SUMIF(AH4,"&gt;28",V11)+SUMIF(AH4,"&gt;46",V11)+SUMIF(AH4,"&gt;64",V11)-SUMIF(AH4,"&lt;-7",V11)-SUMIF(AH4,"&lt;-25",V11)-SUMIF(AH4,"&lt;-43",V11)-SUMIF(AH4,"&lt;-61",V11)</f>
        <v>1</v>
      </c>
      <c r="AD16" s="132" t="str">
        <f t="shared" si="3"/>
        <v>|</v>
      </c>
      <c r="AE16" s="177"/>
      <c r="AF16" s="181"/>
      <c r="AG16" s="179"/>
      <c r="AH16" s="180"/>
      <c r="AI16" s="177"/>
      <c r="AJ16" s="181"/>
      <c r="AK16" s="182"/>
      <c r="AL16" s="183"/>
      <c r="AM16" s="181"/>
      <c r="AN16" s="59"/>
    </row>
    <row r="17" spans="2:40" ht="15.75" customHeight="1">
      <c r="B17" s="119">
        <v>7</v>
      </c>
      <c r="C17" s="120">
        <v>465</v>
      </c>
      <c r="D17" s="280">
        <v>400</v>
      </c>
      <c r="E17" s="121">
        <v>1</v>
      </c>
      <c r="F17" s="268">
        <v>5</v>
      </c>
      <c r="G17" s="49">
        <f>SUMIF(M4,"&gt;0",B11)+SUMIF(M4,"&gt;18",B11)+SUMIF(M4,"&gt;36",B11)+SUMIF(M4,"&gt;54",B11)-SUMIF(M4,"&lt;-17",B11)-SUMIF(M4,"&lt;-35",B11)-SUMIF(M4,"&lt;-53",B11)-SUMIF(M4,"&lt;-71",B11)</f>
        <v>1</v>
      </c>
      <c r="H17" s="268" t="str">
        <f t="shared" si="0"/>
        <v>|</v>
      </c>
      <c r="I17" s="82">
        <f>SUMIF(N4,"&gt;0",B11)+SUMIF(N4,"&gt;18",B11)+SUMIF(N4,"&gt;36",B11)+SUMIF(N4,"&gt;54",B11)-SUMIF(N4,"&lt;-17",B11)-SUMIF(N4,"&lt;-35",B11)-SUMIF(N4,"&lt;-53",B11)-SUMIF(N4,"&lt;-71",B11)</f>
        <v>1</v>
      </c>
      <c r="J17" s="123" t="str">
        <f t="shared" si="1"/>
        <v>|</v>
      </c>
      <c r="K17" s="161"/>
      <c r="L17" s="165"/>
      <c r="M17" s="163"/>
      <c r="N17" s="164"/>
      <c r="O17" s="161"/>
      <c r="P17" s="165"/>
      <c r="Q17" s="166"/>
      <c r="R17" s="167"/>
      <c r="S17" s="165"/>
      <c r="T17" s="248"/>
      <c r="U17" s="249"/>
      <c r="V17" s="119">
        <v>7</v>
      </c>
      <c r="W17" s="120">
        <v>465</v>
      </c>
      <c r="X17" s="280">
        <v>400</v>
      </c>
      <c r="Y17" s="121">
        <v>1</v>
      </c>
      <c r="Z17" s="268">
        <v>5</v>
      </c>
      <c r="AA17" s="49">
        <f>SUMIF(AG4,"&gt;0",V11)+SUMIF(AG4,"&gt;18",V11)+SUMIF(AG4,"&gt;36",V11)+SUMIF(AG4,"&gt;54",V11)-SUMIF(AG4,"&lt;-17",V11)-SUMIF(AG4,"&lt;-35",V11)-SUMIF(AG4,"&lt;-53",V11)-SUMIF(AG4,"&lt;-71",V11)</f>
        <v>1</v>
      </c>
      <c r="AB17" s="268" t="str">
        <f t="shared" si="2"/>
        <v>|</v>
      </c>
      <c r="AC17" s="82">
        <f>SUMIF(AH4,"&gt;0",V11)+SUMIF(AH4,"&gt;18",V11)+SUMIF(AH4,"&gt;36",V11)+SUMIF(AH4,"&gt;54",V11)-SUMIF(AH4,"&lt;-17",V11)-SUMIF(AH4,"&lt;-35",V11)-SUMIF(AH4,"&lt;-53",V11)-SUMIF(AH4,"&lt;-71",V11)</f>
        <v>1</v>
      </c>
      <c r="AD17" s="123" t="str">
        <f t="shared" si="3"/>
        <v>|</v>
      </c>
      <c r="AE17" s="161"/>
      <c r="AF17" s="165"/>
      <c r="AG17" s="163"/>
      <c r="AH17" s="164"/>
      <c r="AI17" s="161"/>
      <c r="AJ17" s="165"/>
      <c r="AK17" s="166"/>
      <c r="AL17" s="167"/>
      <c r="AM17" s="165"/>
      <c r="AN17" s="59"/>
    </row>
    <row r="18" spans="2:40" ht="15.75" customHeight="1">
      <c r="B18" s="124">
        <v>8</v>
      </c>
      <c r="C18" s="125">
        <v>304</v>
      </c>
      <c r="D18" s="281">
        <v>215</v>
      </c>
      <c r="E18" s="126">
        <v>17</v>
      </c>
      <c r="F18" s="266">
        <v>4</v>
      </c>
      <c r="G18" s="50">
        <f>SUMIF(M4,"&gt;16",B11)+SUMIF(M4,"&gt;34",B11)+SUMIF(M4,"&gt;52",B11)+SUMIF(M4,"&gt;70",B11)-SUMIF(M4,"&lt;-1",B11)-SUMIF(M4,"&lt;-19",B11)-SUMIF(M4,"&lt;-37",B11)-SUMIF(M4,"&lt;-55",B11)</f>
        <v>1</v>
      </c>
      <c r="H18" s="266" t="str">
        <f t="shared" si="0"/>
        <v>|</v>
      </c>
      <c r="I18" s="83">
        <f>SUMIF(N4,"&gt;16",B11)+SUMIF(N4,"&gt;34",B11)+SUMIF(N4,"&gt;52",B11)+SUMIF(N4,"&gt;70",B11)-SUMIF(N4,"&lt;-1",B11)-SUMIF(N4,"&lt;-19",B11)-SUMIF(N4,"&lt;-37",B11)-SUMIF(N4,"&lt;-55",B11)</f>
        <v>0</v>
      </c>
      <c r="J18" s="127">
        <f t="shared" si="1"/>
      </c>
      <c r="K18" s="169"/>
      <c r="L18" s="173"/>
      <c r="M18" s="171"/>
      <c r="N18" s="172"/>
      <c r="O18" s="169"/>
      <c r="P18" s="173"/>
      <c r="Q18" s="174"/>
      <c r="R18" s="175"/>
      <c r="S18" s="173"/>
      <c r="T18" s="248"/>
      <c r="U18" s="249"/>
      <c r="V18" s="124">
        <v>8</v>
      </c>
      <c r="W18" s="125">
        <v>304</v>
      </c>
      <c r="X18" s="281">
        <v>215</v>
      </c>
      <c r="Y18" s="126">
        <v>17</v>
      </c>
      <c r="Z18" s="266">
        <v>4</v>
      </c>
      <c r="AA18" s="50">
        <f>SUMIF(AG4,"&gt;16",V11)+SUMIF(AG4,"&gt;34",V11)+SUMIF(AG4,"&gt;52",V11)+SUMIF(AG4,"&gt;70",V11)-SUMIF(AG4,"&lt;-1",V11)-SUMIF(AG4,"&lt;-19",V11)-SUMIF(AG4,"&lt;-37",V11)-SUMIF(AG4,"&lt;-55",V11)</f>
        <v>1</v>
      </c>
      <c r="AB18" s="266" t="str">
        <f t="shared" si="2"/>
        <v>|</v>
      </c>
      <c r="AC18" s="83">
        <f>SUMIF(AH4,"&gt;16",V11)+SUMIF(AH4,"&gt;34",V11)+SUMIF(AH4,"&gt;52",V11)+SUMIF(AH4,"&gt;70",V11)-SUMIF(AH4,"&lt;-1",V11)-SUMIF(AH4,"&lt;-19",V11)-SUMIF(AH4,"&lt;-37",V11)-SUMIF(AH4,"&lt;-55",V11)</f>
        <v>0</v>
      </c>
      <c r="AD18" s="127">
        <f t="shared" si="3"/>
      </c>
      <c r="AE18" s="169"/>
      <c r="AF18" s="173"/>
      <c r="AG18" s="171"/>
      <c r="AH18" s="172"/>
      <c r="AI18" s="169"/>
      <c r="AJ18" s="173"/>
      <c r="AK18" s="174"/>
      <c r="AL18" s="175"/>
      <c r="AM18" s="173"/>
      <c r="AN18" s="59"/>
    </row>
    <row r="19" spans="2:40" ht="15.75" customHeight="1">
      <c r="B19" s="133">
        <v>9</v>
      </c>
      <c r="C19" s="134">
        <v>278</v>
      </c>
      <c r="D19" s="283">
        <v>269</v>
      </c>
      <c r="E19" s="130">
        <v>5</v>
      </c>
      <c r="F19" s="131">
        <v>4</v>
      </c>
      <c r="G19" s="47">
        <f>SUMIF(M4,"&gt;4",B11)+SUMIF(M4,"&gt;22",B11)+SUMIF(M4,"&gt;40",B11)+SUMIF(M4,"&gt;58",B11)-SUMIF(M4,"&lt;-13",B11)-SUMIF(M4,"&lt;-31",B11)-SUMIF(M4,"&lt;-49",B11)-SUMIF(M4,"&lt;-67",B11)</f>
        <v>1</v>
      </c>
      <c r="H19" s="131" t="str">
        <f t="shared" si="0"/>
        <v>|</v>
      </c>
      <c r="I19" s="84">
        <f>SUMIF(N4,"&gt;4",B11)+SUMIF(N4,"&gt;22",B11)+SUMIF(N4,"&gt;40",B11)+SUMIF(N4,"&gt;58",B11)-SUMIF(N4,"&lt;-13",B11)-SUMIF(N4,"&lt;-31",B11)-SUMIF(N4,"&lt;-49",B11)-SUMIF(N4,"&lt;-67",B11)</f>
        <v>1</v>
      </c>
      <c r="J19" s="132" t="str">
        <f t="shared" si="1"/>
        <v>|</v>
      </c>
      <c r="K19" s="177"/>
      <c r="L19" s="181"/>
      <c r="M19" s="179"/>
      <c r="N19" s="180"/>
      <c r="O19" s="262"/>
      <c r="P19" s="186"/>
      <c r="Q19" s="187"/>
      <c r="R19" s="264"/>
      <c r="S19" s="186"/>
      <c r="T19" s="248"/>
      <c r="U19" s="249"/>
      <c r="V19" s="265">
        <v>9</v>
      </c>
      <c r="W19" s="134">
        <v>278</v>
      </c>
      <c r="X19" s="283">
        <v>269</v>
      </c>
      <c r="Y19" s="263">
        <v>5</v>
      </c>
      <c r="Z19" s="131">
        <v>4</v>
      </c>
      <c r="AA19" s="47">
        <f>SUMIF(AG4,"&gt;4",V11)+SUMIF(AG4,"&gt;22",V11)+SUMIF(AG4,"&gt;40",V11)+SUMIF(AG4,"&gt;58",V11)-SUMIF(AG4,"&lt;-13",V11)-SUMIF(AG4,"&lt;-31",V11)-SUMIF(AG4,"&lt;-49",V11)-SUMIF(AG4,"&lt;-67",V11)</f>
        <v>1</v>
      </c>
      <c r="AB19" s="131" t="str">
        <f t="shared" si="2"/>
        <v>|</v>
      </c>
      <c r="AC19" s="84">
        <f>SUMIF(AH4,"&gt;4",V11)+SUMIF(AH4,"&gt;22",V11)+SUMIF(AH4,"&gt;40",V11)+SUMIF(AH4,"&gt;58",V11)-SUMIF(AH4,"&lt;-13",V11)-SUMIF(AH4,"&lt;-31",V11)-SUMIF(AH4,"&lt;-49",V11)-SUMIF(AH4,"&lt;-67",V11)</f>
        <v>1</v>
      </c>
      <c r="AD19" s="132" t="str">
        <f t="shared" si="3"/>
        <v>|</v>
      </c>
      <c r="AE19" s="177"/>
      <c r="AF19" s="181"/>
      <c r="AG19" s="179"/>
      <c r="AH19" s="180"/>
      <c r="AI19" s="185"/>
      <c r="AJ19" s="186"/>
      <c r="AK19" s="187"/>
      <c r="AL19" s="188"/>
      <c r="AM19" s="186"/>
      <c r="AN19" s="59"/>
    </row>
    <row r="20" spans="2:40" ht="15.75" customHeight="1">
      <c r="B20" s="135" t="s">
        <v>4</v>
      </c>
      <c r="C20" s="136">
        <f>SUM(C11:C19)</f>
        <v>2491</v>
      </c>
      <c r="D20" s="284">
        <f>SUM(D11:D19)</f>
        <v>2188</v>
      </c>
      <c r="E20" s="137" t="s">
        <v>4</v>
      </c>
      <c r="F20" s="138">
        <f>SUM(F11:F19)</f>
        <v>35</v>
      </c>
      <c r="G20" s="48">
        <f>SUM(G11:G19)</f>
        <v>9</v>
      </c>
      <c r="H20" s="48">
        <f>G20</f>
        <v>9</v>
      </c>
      <c r="I20" s="139">
        <f>SUM(I11:I19)</f>
        <v>7</v>
      </c>
      <c r="J20" s="140">
        <f>I20</f>
        <v>7</v>
      </c>
      <c r="K20" s="191"/>
      <c r="L20" s="192"/>
      <c r="M20" s="193"/>
      <c r="N20" s="194"/>
      <c r="O20" s="195"/>
      <c r="P20" s="192"/>
      <c r="Q20" s="196"/>
      <c r="R20" s="195"/>
      <c r="S20" s="192"/>
      <c r="T20" s="248"/>
      <c r="U20" s="249"/>
      <c r="V20" s="135" t="s">
        <v>4</v>
      </c>
      <c r="W20" s="136">
        <f>SUM(W11:W19)</f>
        <v>2491</v>
      </c>
      <c r="X20" s="284">
        <f>SUM(X11:X19)</f>
        <v>2188</v>
      </c>
      <c r="Y20" s="137" t="s">
        <v>4</v>
      </c>
      <c r="Z20" s="138">
        <f>SUM(Z11:Z19)</f>
        <v>35</v>
      </c>
      <c r="AA20" s="48">
        <f>SUM(AA11:AA19)</f>
        <v>9</v>
      </c>
      <c r="AB20" s="48">
        <f>AA20</f>
        <v>9</v>
      </c>
      <c r="AC20" s="139">
        <f>SUM(AC11:AC19)</f>
        <v>7</v>
      </c>
      <c r="AD20" s="140">
        <f>AC20</f>
        <v>7</v>
      </c>
      <c r="AE20" s="191"/>
      <c r="AF20" s="192"/>
      <c r="AG20" s="193"/>
      <c r="AH20" s="194"/>
      <c r="AI20" s="195"/>
      <c r="AJ20" s="192"/>
      <c r="AK20" s="196"/>
      <c r="AL20" s="195"/>
      <c r="AM20" s="192"/>
      <c r="AN20" s="59"/>
    </row>
    <row r="21" spans="1:40" ht="11.25" customHeight="1">
      <c r="A21" s="5"/>
      <c r="B21" s="383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222"/>
      <c r="U21" s="222"/>
      <c r="V21" s="383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5"/>
    </row>
    <row r="22" spans="1:40" ht="11.25" customHeight="1">
      <c r="A22" s="5"/>
      <c r="B22" s="385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222"/>
      <c r="U22" s="222"/>
      <c r="V22" s="385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5"/>
    </row>
    <row r="23" spans="2:40" ht="15.75" customHeight="1">
      <c r="B23" s="360" t="s">
        <v>0</v>
      </c>
      <c r="C23" s="376" t="s">
        <v>13</v>
      </c>
      <c r="D23" s="378" t="s">
        <v>14</v>
      </c>
      <c r="E23" s="366" t="s">
        <v>39</v>
      </c>
      <c r="F23" s="368" t="s">
        <v>1</v>
      </c>
      <c r="G23" s="370" t="s">
        <v>8</v>
      </c>
      <c r="H23" s="370" t="s">
        <v>8</v>
      </c>
      <c r="I23" s="372" t="s">
        <v>8</v>
      </c>
      <c r="J23" s="374" t="s">
        <v>8</v>
      </c>
      <c r="K23" s="349" t="s">
        <v>5</v>
      </c>
      <c r="L23" s="350"/>
      <c r="M23" s="349" t="s">
        <v>6</v>
      </c>
      <c r="N23" s="351"/>
      <c r="O23" s="349" t="s">
        <v>7</v>
      </c>
      <c r="P23" s="350"/>
      <c r="Q23" s="349" t="s">
        <v>3</v>
      </c>
      <c r="R23" s="351"/>
      <c r="S23" s="350"/>
      <c r="T23" s="248"/>
      <c r="U23" s="249"/>
      <c r="V23" s="360" t="s">
        <v>0</v>
      </c>
      <c r="W23" s="376" t="s">
        <v>13</v>
      </c>
      <c r="X23" s="378" t="s">
        <v>14</v>
      </c>
      <c r="Y23" s="366" t="s">
        <v>39</v>
      </c>
      <c r="Z23" s="368" t="s">
        <v>1</v>
      </c>
      <c r="AA23" s="370" t="s">
        <v>8</v>
      </c>
      <c r="AB23" s="370" t="s">
        <v>8</v>
      </c>
      <c r="AC23" s="372" t="s">
        <v>8</v>
      </c>
      <c r="AD23" s="374" t="s">
        <v>8</v>
      </c>
      <c r="AE23" s="349" t="s">
        <v>5</v>
      </c>
      <c r="AF23" s="350"/>
      <c r="AG23" s="349" t="s">
        <v>6</v>
      </c>
      <c r="AH23" s="351"/>
      <c r="AI23" s="349" t="s">
        <v>7</v>
      </c>
      <c r="AJ23" s="350"/>
      <c r="AK23" s="349" t="s">
        <v>3</v>
      </c>
      <c r="AL23" s="351"/>
      <c r="AM23" s="350"/>
      <c r="AN23" s="59"/>
    </row>
    <row r="24" spans="2:40" ht="15.75" customHeight="1">
      <c r="B24" s="361"/>
      <c r="C24" s="377"/>
      <c r="D24" s="379"/>
      <c r="E24" s="367"/>
      <c r="F24" s="369"/>
      <c r="G24" s="371"/>
      <c r="H24" s="371"/>
      <c r="I24" s="373"/>
      <c r="J24" s="375"/>
      <c r="K24" s="198" t="s">
        <v>23</v>
      </c>
      <c r="L24" s="199" t="s">
        <v>2</v>
      </c>
      <c r="M24" s="200" t="s">
        <v>23</v>
      </c>
      <c r="N24" s="201" t="s">
        <v>2</v>
      </c>
      <c r="O24" s="202" t="s">
        <v>23</v>
      </c>
      <c r="P24" s="199" t="s">
        <v>2</v>
      </c>
      <c r="Q24" s="202" t="s">
        <v>8</v>
      </c>
      <c r="R24" s="198" t="s">
        <v>23</v>
      </c>
      <c r="S24" s="199" t="s">
        <v>2</v>
      </c>
      <c r="T24" s="248"/>
      <c r="U24" s="249"/>
      <c r="V24" s="361"/>
      <c r="W24" s="377"/>
      <c r="X24" s="379"/>
      <c r="Y24" s="367"/>
      <c r="Z24" s="369"/>
      <c r="AA24" s="371"/>
      <c r="AB24" s="371"/>
      <c r="AC24" s="373"/>
      <c r="AD24" s="375"/>
      <c r="AE24" s="198" t="s">
        <v>23</v>
      </c>
      <c r="AF24" s="199" t="s">
        <v>2</v>
      </c>
      <c r="AG24" s="200" t="s">
        <v>23</v>
      </c>
      <c r="AH24" s="201" t="s">
        <v>2</v>
      </c>
      <c r="AI24" s="202" t="s">
        <v>23</v>
      </c>
      <c r="AJ24" s="199" t="s">
        <v>2</v>
      </c>
      <c r="AK24" s="202" t="s">
        <v>8</v>
      </c>
      <c r="AL24" s="198" t="s">
        <v>23</v>
      </c>
      <c r="AM24" s="199" t="s">
        <v>2</v>
      </c>
      <c r="AN24" s="59"/>
    </row>
    <row r="25" spans="2:40" ht="15.75" customHeight="1">
      <c r="B25" s="119">
        <v>10</v>
      </c>
      <c r="C25" s="120">
        <v>111</v>
      </c>
      <c r="D25" s="280">
        <v>103</v>
      </c>
      <c r="E25" s="121">
        <v>14</v>
      </c>
      <c r="F25" s="268">
        <v>3</v>
      </c>
      <c r="G25" s="49">
        <f>SUMIF(M4,"&gt;13",B11)+SUMIF(M4,"&gt;31",B11)+SUMIF(M4,"&gt;49",B11)+SUMIF(M4,"&gt;67",B11)-SUMIF(M4,"&lt;-4",B11)-SUMIF(M4,"&lt;-22",B11)-SUMIF(M4,"&lt;-40",B11)-SUMIF(M4,"&lt;-58",B11)</f>
        <v>1</v>
      </c>
      <c r="H25" s="268" t="str">
        <f aca="true" t="shared" si="4" ref="H25:H33">IF(G25=4,"| | | |",IF(G25=3,"| | |",IF(G25=2,"| |",IF(G25=1,"|",IF(G25=0,"",IF(G25=-1,"- |",G25))))))</f>
        <v>|</v>
      </c>
      <c r="I25" s="82">
        <f>SUMIF(N4,"&gt;13",B11)+SUMIF(N4,"&gt;31",B11)+SUMIF(N4,"&gt;49",B11)+SUMIF(N4,"&gt;67",B11)-SUMIF(N4,"&lt;-4",B11)-SUMIF(N4,"&lt;-22",B11)-SUMIF(N4,"&lt;-40",B11)-SUMIF(N4,"&lt;-58",B11)</f>
        <v>0</v>
      </c>
      <c r="J25" s="123">
        <f aca="true" t="shared" si="5" ref="J25:J33">IF(I25=4,"| | | |",IF(I25=3,"| | |",IF(I25=2,"| |",IF(I25=1,"|",IF(I25=0,"",IF(I25=-1,"- |",I25))))))</f>
      </c>
      <c r="K25" s="161"/>
      <c r="L25" s="162"/>
      <c r="M25" s="163"/>
      <c r="N25" s="164"/>
      <c r="O25" s="161"/>
      <c r="P25" s="165"/>
      <c r="Q25" s="166"/>
      <c r="R25" s="167"/>
      <c r="S25" s="165"/>
      <c r="T25" s="248"/>
      <c r="U25" s="249"/>
      <c r="V25" s="119">
        <v>10</v>
      </c>
      <c r="W25" s="120">
        <v>111</v>
      </c>
      <c r="X25" s="280">
        <v>103</v>
      </c>
      <c r="Y25" s="121">
        <v>14</v>
      </c>
      <c r="Z25" s="268">
        <v>3</v>
      </c>
      <c r="AA25" s="49">
        <f>SUMIF(AG4,"&gt;13",V11)+SUMIF(AG4,"&gt;31",V11)+SUMIF(AG4,"&gt;49",V11)+SUMIF(AG4,"&gt;67",V11)-SUMIF(AG4,"&lt;-4",V11)-SUMIF(AG4,"&lt;-22",V11)-SUMIF(AG4,"&lt;-40",V11)-SUMIF(AG4,"&lt;-58",V11)</f>
        <v>1</v>
      </c>
      <c r="AB25" s="268" t="str">
        <f aca="true" t="shared" si="6" ref="AB25:AB33">IF(AA25=4,"| | | |",IF(AA25=3,"| | |",IF(AA25=2,"| |",IF(AA25=1,"|",IF(AA25=0,"",IF(AA25=-1,"- |",AA25))))))</f>
        <v>|</v>
      </c>
      <c r="AC25" s="82">
        <f>SUMIF(AH4,"&gt;13",V11)+SUMIF(AH4,"&gt;31",V11)+SUMIF(AH4,"&gt;49",V11)+SUMIF(AH4,"&gt;67",V11)-SUMIF(AH4,"&lt;-4",V11)-SUMIF(AH4,"&lt;-22",V11)-SUMIF(AH4,"&lt;-40",V11)-SUMIF(AH4,"&lt;-58",V11)</f>
        <v>0</v>
      </c>
      <c r="AD25" s="123">
        <f aca="true" t="shared" si="7" ref="AD25:AD33">IF(AC25=4,"| | | |",IF(AC25=3,"| | |",IF(AC25=2,"| |",IF(AC25=1,"|",IF(AC25=0,"",IF(AC25=-1,"- |",AC25))))))</f>
      </c>
      <c r="AE25" s="161"/>
      <c r="AF25" s="162"/>
      <c r="AG25" s="163"/>
      <c r="AH25" s="164"/>
      <c r="AI25" s="161"/>
      <c r="AJ25" s="165"/>
      <c r="AK25" s="166"/>
      <c r="AL25" s="167"/>
      <c r="AM25" s="165"/>
      <c r="AN25" s="59"/>
    </row>
    <row r="26" spans="2:40" ht="15.75" customHeight="1">
      <c r="B26" s="124">
        <v>11</v>
      </c>
      <c r="C26" s="125">
        <v>117</v>
      </c>
      <c r="D26" s="281">
        <v>100</v>
      </c>
      <c r="E26" s="126">
        <v>16</v>
      </c>
      <c r="F26" s="266">
        <v>3</v>
      </c>
      <c r="G26" s="50">
        <f>SUMIF(M4,"&gt;15",B11)+SUMIF(M4,"&gt;33",B11)+SUMIF(M4,"&gt;51",B11)+SUMIF(M4,"&gt;69",B11)-SUMIF(M4,"&lt;-2",B11)-SUMIF(M4,"&lt;-20",B11)-SUMIF(M4,"&lt;-38",B11)-SUMIF(M4,"&lt;-56",B11)</f>
        <v>1</v>
      </c>
      <c r="H26" s="266" t="str">
        <f t="shared" si="4"/>
        <v>|</v>
      </c>
      <c r="I26" s="83">
        <f>SUMIF(N4,"&gt;15",B11)+SUMIF(N4,"&gt;33",B11)+SUMIF(N4,"&gt;51",B11)+SUMIF(N4,"&gt;69",B11)-SUMIF(N4,"&lt;-2",B11)-SUMIF(N4,"&lt;-20",B11)-SUMIF(N4,"&lt;-38",B11)-SUMIF(N4,"&lt;-56",B11)</f>
        <v>0</v>
      </c>
      <c r="J26" s="127">
        <f t="shared" si="5"/>
      </c>
      <c r="K26" s="169"/>
      <c r="L26" s="170"/>
      <c r="M26" s="171"/>
      <c r="N26" s="172"/>
      <c r="O26" s="169"/>
      <c r="P26" s="173"/>
      <c r="Q26" s="174"/>
      <c r="R26" s="175"/>
      <c r="S26" s="173"/>
      <c r="T26" s="248"/>
      <c r="U26" s="249"/>
      <c r="V26" s="124">
        <v>11</v>
      </c>
      <c r="W26" s="125">
        <v>117</v>
      </c>
      <c r="X26" s="281">
        <v>100</v>
      </c>
      <c r="Y26" s="126">
        <v>16</v>
      </c>
      <c r="Z26" s="266">
        <v>3</v>
      </c>
      <c r="AA26" s="50">
        <f>SUMIF(AG4,"&gt;15",V11)+SUMIF(AG4,"&gt;33",V11)+SUMIF(AG4,"&gt;51",V11)+SUMIF(AG4,"&gt;69",V11)-SUMIF(AG4,"&lt;-2",V11)-SUMIF(AG4,"&lt;-20",V11)-SUMIF(AG4,"&lt;-38",V11)-SUMIF(AG4,"&lt;-56",V11)</f>
        <v>1</v>
      </c>
      <c r="AB26" s="266" t="str">
        <f t="shared" si="6"/>
        <v>|</v>
      </c>
      <c r="AC26" s="83">
        <f>SUMIF(AH4,"&gt;15",V11)+SUMIF(AH4,"&gt;33",V11)+SUMIF(AH4,"&gt;51",V11)+SUMIF(AH4,"&gt;69",V11)-SUMIF(AH4,"&lt;-2",V11)-SUMIF(AH4,"&lt;-20",V11)-SUMIF(AH4,"&lt;-38",V11)-SUMIF(AH4,"&lt;-56",V11)</f>
        <v>0</v>
      </c>
      <c r="AD26" s="127">
        <f t="shared" si="7"/>
      </c>
      <c r="AE26" s="169"/>
      <c r="AF26" s="170"/>
      <c r="AG26" s="171"/>
      <c r="AH26" s="172"/>
      <c r="AI26" s="169"/>
      <c r="AJ26" s="173"/>
      <c r="AK26" s="174"/>
      <c r="AL26" s="175"/>
      <c r="AM26" s="173"/>
      <c r="AN26" s="59"/>
    </row>
    <row r="27" spans="2:40" ht="15.75" customHeight="1">
      <c r="B27" s="141">
        <v>12</v>
      </c>
      <c r="C27" s="142">
        <v>433</v>
      </c>
      <c r="D27" s="286">
        <v>403</v>
      </c>
      <c r="E27" s="143">
        <v>2</v>
      </c>
      <c r="F27" s="267">
        <v>5</v>
      </c>
      <c r="G27" s="51">
        <f>SUMIF(M4,"&gt;1",B11)+SUMIF(M4,"&gt;19",B11)+SUMIF(M4,"&gt;37",B11)+SUMIF(M4,"&gt;55",B11)-SUMIF(M4,"&lt;-16",B11)-SUMIF(M4,"&lt;-34",B11)-SUMIF(M4,"&lt;-52",B11)-SUMIF(M4,"&lt;-70",B11)</f>
        <v>1</v>
      </c>
      <c r="H27" s="131" t="str">
        <f t="shared" si="4"/>
        <v>|</v>
      </c>
      <c r="I27" s="85">
        <f>SUMIF(N4,"&gt;1",B11)+SUMIF(N4,"&gt;19",B11)+SUMIF(N4,"&gt;37",B11)+SUMIF(N4,"&gt;55",B11)-SUMIF(N4,"&lt;-16",B11)-SUMIF(N4,"&lt;-34",B11)-SUMIF(N4,"&lt;-52",B11)-SUMIF(N4,"&lt;-70",B11)</f>
        <v>1</v>
      </c>
      <c r="J27" s="132" t="str">
        <f t="shared" si="5"/>
        <v>|</v>
      </c>
      <c r="K27" s="177"/>
      <c r="L27" s="178"/>
      <c r="M27" s="179"/>
      <c r="N27" s="180"/>
      <c r="O27" s="177"/>
      <c r="P27" s="181"/>
      <c r="Q27" s="182"/>
      <c r="R27" s="183"/>
      <c r="S27" s="181"/>
      <c r="T27" s="248"/>
      <c r="U27" s="249"/>
      <c r="V27" s="141">
        <v>12</v>
      </c>
      <c r="W27" s="270">
        <v>433</v>
      </c>
      <c r="X27" s="286">
        <v>403</v>
      </c>
      <c r="Y27" s="143">
        <v>2</v>
      </c>
      <c r="Z27" s="267">
        <v>5</v>
      </c>
      <c r="AA27" s="51">
        <f>SUMIF(AG4,"&gt;1",V11)+SUMIF(AG4,"&gt;19",V11)+SUMIF(AG4,"&gt;37",V11)+SUMIF(AG4,"&gt;55",V11)-SUMIF(AG4,"&lt;-16",V11)-SUMIF(AG4,"&lt;-34",V11)-SUMIF(AG4,"&lt;-52",V11)-SUMIF(AG4,"&lt;-70",V11)</f>
        <v>1</v>
      </c>
      <c r="AB27" s="131" t="str">
        <f t="shared" si="6"/>
        <v>|</v>
      </c>
      <c r="AC27" s="85">
        <f>SUMIF(AH4,"&gt;1",V11)+SUMIF(AH4,"&gt;19",V11)+SUMIF(AH4,"&gt;37",V11)+SUMIF(AH4,"&gt;55",V11)-SUMIF(AH4,"&lt;-16",V11)-SUMIF(AH4,"&lt;-34",V11)-SUMIF(AH4,"&lt;-52",V11)-SUMIF(AH4,"&lt;-70",V11)</f>
        <v>1</v>
      </c>
      <c r="AD27" s="132" t="str">
        <f t="shared" si="7"/>
        <v>|</v>
      </c>
      <c r="AE27" s="177"/>
      <c r="AF27" s="178"/>
      <c r="AG27" s="179"/>
      <c r="AH27" s="180"/>
      <c r="AI27" s="177"/>
      <c r="AJ27" s="181"/>
      <c r="AK27" s="182"/>
      <c r="AL27" s="183"/>
      <c r="AM27" s="181"/>
      <c r="AN27" s="59"/>
    </row>
    <row r="28" spans="2:40" ht="15.75" customHeight="1">
      <c r="B28" s="144">
        <v>13</v>
      </c>
      <c r="C28" s="145">
        <v>279</v>
      </c>
      <c r="D28" s="287">
        <v>171</v>
      </c>
      <c r="E28" s="121">
        <v>12</v>
      </c>
      <c r="F28" s="268">
        <v>4</v>
      </c>
      <c r="G28" s="52">
        <f>SUMIF(M4,"&gt;11",B11)+SUMIF(M4,"&gt;29",B11)+SUMIF(M4,"&gt;47",B11)+SUMIF(M4,"&gt;65",B11)-SUMIF(M4,"&lt;-6",B11)-SUMIF(M4,"&lt;-24",B11)-SUMIF(M4,"&lt;-42",B11)-SUMIF(M4,"&lt;-60",B11)</f>
        <v>1</v>
      </c>
      <c r="H28" s="268" t="str">
        <f t="shared" si="4"/>
        <v>|</v>
      </c>
      <c r="I28" s="79">
        <f>SUMIF(N4,"&gt;11",B11)+SUMIF(N4,"&gt;29",B11)+SUMIF(N4,"&gt;47",B11)+SUMIF(N4,"&gt;65",B11)-SUMIF(N4,"&lt;-6",B11)-SUMIF(N4,"&lt;-24",B11)-SUMIF(N4,"&lt;-42",B11)-SUMIF(N4,"&lt;-60",B11)</f>
        <v>1</v>
      </c>
      <c r="J28" s="123" t="str">
        <f t="shared" si="5"/>
        <v>|</v>
      </c>
      <c r="K28" s="161"/>
      <c r="L28" s="165"/>
      <c r="M28" s="163"/>
      <c r="N28" s="164"/>
      <c r="O28" s="161"/>
      <c r="P28" s="165"/>
      <c r="Q28" s="166"/>
      <c r="R28" s="167"/>
      <c r="S28" s="165"/>
      <c r="T28" s="248"/>
      <c r="U28" s="249"/>
      <c r="V28" s="144">
        <v>13</v>
      </c>
      <c r="W28" s="269">
        <v>279</v>
      </c>
      <c r="X28" s="287">
        <v>171</v>
      </c>
      <c r="Y28" s="121">
        <v>12</v>
      </c>
      <c r="Z28" s="268">
        <v>4</v>
      </c>
      <c r="AA28" s="52">
        <f>SUMIF(AG4,"&gt;11",V11)+SUMIF(AG4,"&gt;29",V11)+SUMIF(AG4,"&gt;47",V11)+SUMIF(AG4,"&gt;65",V11)-SUMIF(AG4,"&lt;-6",V11)-SUMIF(AG4,"&lt;-24",V11)-SUMIF(AG4,"&lt;-42",V11)-SUMIF(AG4,"&lt;-60",V11)</f>
        <v>1</v>
      </c>
      <c r="AB28" s="268" t="str">
        <f t="shared" si="6"/>
        <v>|</v>
      </c>
      <c r="AC28" s="79">
        <f>SUMIF(AH4,"&gt;11",V11)+SUMIF(AH4,"&gt;29",V11)+SUMIF(AH4,"&gt;47",V11)+SUMIF(AH4,"&gt;65",V11)-SUMIF(AH4,"&lt;-6",V11)-SUMIF(AH4,"&lt;-24",V11)-SUMIF(AH4,"&lt;-42",V11)-SUMIF(AH4,"&lt;-60",V11)</f>
        <v>1</v>
      </c>
      <c r="AD28" s="123" t="str">
        <f t="shared" si="7"/>
        <v>|</v>
      </c>
      <c r="AE28" s="161"/>
      <c r="AF28" s="165"/>
      <c r="AG28" s="163"/>
      <c r="AH28" s="164"/>
      <c r="AI28" s="161"/>
      <c r="AJ28" s="165"/>
      <c r="AK28" s="166"/>
      <c r="AL28" s="167"/>
      <c r="AM28" s="165"/>
      <c r="AN28" s="59"/>
    </row>
    <row r="29" spans="2:40" ht="15.75" customHeight="1">
      <c r="B29" s="205">
        <v>14</v>
      </c>
      <c r="C29" s="147">
        <v>271</v>
      </c>
      <c r="D29" s="288">
        <v>166</v>
      </c>
      <c r="E29" s="130">
        <v>10</v>
      </c>
      <c r="F29" s="131">
        <v>4</v>
      </c>
      <c r="G29" s="53">
        <f>SUMIF(M4,"&gt;9",B11)+SUMIF(M4,"&gt;27",B11)+SUMIF(M4,"&gt;45",B11)+SUMIF(M4,"&gt;63",B11)-SUMIF(M4,"&lt;-8",B11)-SUMIF(M4,"&lt;-26",B11)-SUMIF(M4,"&lt;-44",B11)-SUMIF(M4,"&lt;-62",B11)</f>
        <v>1</v>
      </c>
      <c r="H29" s="266" t="str">
        <f t="shared" si="4"/>
        <v>|</v>
      </c>
      <c r="I29" s="86">
        <f>SUMIF(N4,"&gt;9",B11)+SUMIF(N4,"&gt;27",B11)+SUMIF(N4,"&gt;45",B11)+SUMIF(N4,"&gt;63",B11)-SUMIF(N4,"&lt;-8",B11)-SUMIF(N4,"&lt;-26",B11)-SUMIF(N4,"&lt;-44",B11)-SUMIF(N4,"&lt;-62",B11)</f>
        <v>1</v>
      </c>
      <c r="J29" s="127" t="str">
        <f t="shared" si="5"/>
        <v>|</v>
      </c>
      <c r="K29" s="169"/>
      <c r="L29" s="173"/>
      <c r="M29" s="171"/>
      <c r="N29" s="172"/>
      <c r="O29" s="169"/>
      <c r="P29" s="173"/>
      <c r="Q29" s="174"/>
      <c r="R29" s="175"/>
      <c r="S29" s="173"/>
      <c r="T29" s="248"/>
      <c r="U29" s="249"/>
      <c r="V29" s="205">
        <v>14</v>
      </c>
      <c r="W29" s="147">
        <v>271</v>
      </c>
      <c r="X29" s="288">
        <v>166</v>
      </c>
      <c r="Y29" s="263">
        <v>10</v>
      </c>
      <c r="Z29" s="131">
        <v>4</v>
      </c>
      <c r="AA29" s="53">
        <f>SUMIF(AG4,"&gt;9",V11)+SUMIF(AG4,"&gt;27",V11)+SUMIF(AG4,"&gt;45",V11)+SUMIF(AG4,"&gt;63",V11)-SUMIF(AG4,"&lt;-8",V11)-SUMIF(AG4,"&lt;-26",V11)-SUMIF(AG4,"&lt;-44",V11)-SUMIF(AG4,"&lt;-62",V11)</f>
        <v>1</v>
      </c>
      <c r="AB29" s="266" t="str">
        <f t="shared" si="6"/>
        <v>|</v>
      </c>
      <c r="AC29" s="86">
        <f>SUMIF(AH4,"&gt;9",V11)+SUMIF(AH4,"&gt;27",V11)+SUMIF(AH4,"&gt;45",V11)+SUMIF(AH4,"&gt;63",V11)-SUMIF(AH4,"&lt;-8",V11)-SUMIF(AH4,"&lt;-26",V11)-SUMIF(AH4,"&lt;-44",V11)-SUMIF(AH4,"&lt;-62",V11)</f>
        <v>1</v>
      </c>
      <c r="AD29" s="127" t="str">
        <f t="shared" si="7"/>
        <v>|</v>
      </c>
      <c r="AE29" s="169"/>
      <c r="AF29" s="173"/>
      <c r="AG29" s="171"/>
      <c r="AH29" s="172"/>
      <c r="AI29" s="169"/>
      <c r="AJ29" s="173"/>
      <c r="AK29" s="174"/>
      <c r="AL29" s="175"/>
      <c r="AM29" s="173"/>
      <c r="AN29" s="59"/>
    </row>
    <row r="30" spans="2:40" ht="15.75" customHeight="1">
      <c r="B30" s="207">
        <v>15</v>
      </c>
      <c r="C30" s="142">
        <v>90</v>
      </c>
      <c r="D30" s="286">
        <v>79</v>
      </c>
      <c r="E30" s="143">
        <v>18</v>
      </c>
      <c r="F30" s="267">
        <v>3</v>
      </c>
      <c r="G30" s="51">
        <f>SUMIF(M4,"&gt;17",B11)+SUMIF(M4,"&gt;35",B11)+SUMIF(M4,"&gt;53",B11)+SUMIF(M4,"&gt;71",B11)-SUMIF(M4,"&lt;-0",B11)-SUMIF(M4,"&lt;-18",B11)-SUMIF(M4,"&lt;-36",B11)-SUMIF(M4,"&lt;-54",B11)</f>
        <v>1</v>
      </c>
      <c r="H30" s="131" t="str">
        <f t="shared" si="4"/>
        <v>|</v>
      </c>
      <c r="I30" s="85">
        <f>SUMIF(N4,"&gt;17",B11)+SUMIF(N4,"&gt;35",B11)+SUMIF(N4,"&gt;53",B11)+SUMIF(N4,"&gt;71",B11)-SUMIF(N4,"&lt;-0",B11)-SUMIF(N4,"&lt;-18",B11)-SUMIF(N4,"&lt;-36",B11)-SUMIF(N4,"&lt;-54",B11)</f>
        <v>0</v>
      </c>
      <c r="J30" s="132">
        <f t="shared" si="5"/>
      </c>
      <c r="K30" s="177"/>
      <c r="L30" s="181"/>
      <c r="M30" s="179"/>
      <c r="N30" s="180"/>
      <c r="O30" s="177"/>
      <c r="P30" s="181"/>
      <c r="Q30" s="182"/>
      <c r="R30" s="183"/>
      <c r="S30" s="181"/>
      <c r="T30" s="248"/>
      <c r="U30" s="249"/>
      <c r="V30" s="207">
        <v>15</v>
      </c>
      <c r="W30" s="270">
        <v>90</v>
      </c>
      <c r="X30" s="286">
        <v>79</v>
      </c>
      <c r="Y30" s="143">
        <v>18</v>
      </c>
      <c r="Z30" s="267">
        <v>3</v>
      </c>
      <c r="AA30" s="51">
        <f>SUMIF(AG4,"&gt;17",V11)+SUMIF(AG4,"&gt;35",V11)+SUMIF(AG4,"&gt;53",V11)+SUMIF(AG4,"&gt;71",V11)-SUMIF(AG4,"&lt;-0",V11)-SUMIF(AG4,"&lt;-18",V11)-SUMIF(AG4,"&lt;-36",V11)-SUMIF(AG4,"&lt;-54",V11)</f>
        <v>1</v>
      </c>
      <c r="AB30" s="131" t="str">
        <f t="shared" si="6"/>
        <v>|</v>
      </c>
      <c r="AC30" s="85">
        <f>SUMIF(AH4,"&gt;17",V11)+SUMIF(AH4,"&gt;35",V11)+SUMIF(AH4,"&gt;53",V11)+SUMIF(AH4,"&gt;71",V11)-SUMIF(AH4,"&lt;-0",V11)-SUMIF(AH4,"&lt;-18",V11)-SUMIF(AH4,"&lt;-36",V11)-SUMIF(AH4,"&lt;-54",V11)</f>
        <v>0</v>
      </c>
      <c r="AD30" s="132">
        <f t="shared" si="7"/>
      </c>
      <c r="AE30" s="177"/>
      <c r="AF30" s="181"/>
      <c r="AG30" s="179"/>
      <c r="AH30" s="180"/>
      <c r="AI30" s="177"/>
      <c r="AJ30" s="181"/>
      <c r="AK30" s="182"/>
      <c r="AL30" s="183"/>
      <c r="AM30" s="181"/>
      <c r="AN30" s="59"/>
    </row>
    <row r="31" spans="2:40" ht="15.75" customHeight="1">
      <c r="B31" s="144">
        <v>16</v>
      </c>
      <c r="C31" s="145">
        <v>434</v>
      </c>
      <c r="D31" s="287">
        <v>370</v>
      </c>
      <c r="E31" s="121">
        <v>4</v>
      </c>
      <c r="F31" s="268">
        <v>5</v>
      </c>
      <c r="G31" s="52">
        <f>SUMIF(M4,"&gt;3",B11)+SUMIF(M4,"&gt;21",B11)+SUMIF(M4,"&gt;39",B11)+SUMIF(M4,"&gt;57",B11)-SUMIF(M4,"&lt;-14",B11)-SUMIF(M4,"&lt;-32",B11)-SUMIF(M4,"&lt;-50",B11)-SUMIF(M4,"&lt;-68",B11)</f>
        <v>1</v>
      </c>
      <c r="H31" s="268" t="str">
        <f t="shared" si="4"/>
        <v>|</v>
      </c>
      <c r="I31" s="79">
        <f>SUMIF(N4,"&gt;3",B11)+SUMIF(N4,"&gt;21",B11)+SUMIF(N4,"&gt;39",B11)+SUMIF(N4,"&gt;57",B11)-SUMIF(N4,"&lt;-14",B11)-SUMIF(N4,"&lt;-32",B11)-SUMIF(N4,"&lt;-50",B11)-SUMIF(N4,"&lt;-68",B11)</f>
        <v>1</v>
      </c>
      <c r="J31" s="123" t="str">
        <f t="shared" si="5"/>
        <v>|</v>
      </c>
      <c r="K31" s="161"/>
      <c r="L31" s="165"/>
      <c r="M31" s="163"/>
      <c r="N31" s="164"/>
      <c r="O31" s="161"/>
      <c r="P31" s="165"/>
      <c r="Q31" s="166"/>
      <c r="R31" s="167"/>
      <c r="S31" s="165"/>
      <c r="T31" s="248"/>
      <c r="U31" s="249"/>
      <c r="V31" s="144">
        <v>16</v>
      </c>
      <c r="W31" s="269">
        <v>434</v>
      </c>
      <c r="X31" s="287">
        <v>370</v>
      </c>
      <c r="Y31" s="121">
        <v>4</v>
      </c>
      <c r="Z31" s="268">
        <v>5</v>
      </c>
      <c r="AA31" s="52">
        <f>SUMIF(AG4,"&gt;3",V11)+SUMIF(AG4,"&gt;21",V11)+SUMIF(AG4,"&gt;39",V11)+SUMIF(AG4,"&gt;57",V11)-SUMIF(AG4,"&lt;-14",V11)-SUMIF(AG4,"&lt;-32",V11)-SUMIF(AG4,"&lt;-50",V11)-SUMIF(AG4,"&lt;-68",V11)</f>
        <v>1</v>
      </c>
      <c r="AB31" s="268" t="str">
        <f t="shared" si="6"/>
        <v>|</v>
      </c>
      <c r="AC31" s="79">
        <f>SUMIF(AH4,"&gt;3",V11)+SUMIF(AH4,"&gt;21",V11)+SUMIF(AH4,"&gt;39",V11)+SUMIF(AH4,"&gt;57",V11)-SUMIF(AH4,"&lt;-14",V11)-SUMIF(AH4,"&lt;-32",V11)-SUMIF(AH4,"&lt;-50",V11)-SUMIF(AH4,"&lt;-68",V11)</f>
        <v>1</v>
      </c>
      <c r="AD31" s="123" t="str">
        <f t="shared" si="7"/>
        <v>|</v>
      </c>
      <c r="AE31" s="161"/>
      <c r="AF31" s="165"/>
      <c r="AG31" s="163"/>
      <c r="AH31" s="164"/>
      <c r="AI31" s="161"/>
      <c r="AJ31" s="165"/>
      <c r="AK31" s="166"/>
      <c r="AL31" s="167"/>
      <c r="AM31" s="165"/>
      <c r="AN31" s="59"/>
    </row>
    <row r="32" spans="2:40" ht="15.75" customHeight="1">
      <c r="B32" s="205">
        <v>17</v>
      </c>
      <c r="C32" s="147">
        <v>250</v>
      </c>
      <c r="D32" s="288">
        <v>184</v>
      </c>
      <c r="E32" s="130">
        <v>8</v>
      </c>
      <c r="F32" s="131">
        <v>4</v>
      </c>
      <c r="G32" s="53">
        <f>SUMIF(M4,"&gt;7",B11)+SUMIF(M4,"&gt;25",B11)+SUMIF(M4,"&gt;43",B11)+SUMIF(M4,"&gt;61",B11)-SUMIF(M4,"&lt;-10",B11)-SUMIF(M4,"&lt;-28",B11)-SUMIF(M4,"&lt;-46",B11)-SUMIF(M4,"&lt;-64",B11)</f>
        <v>1</v>
      </c>
      <c r="H32" s="266" t="str">
        <f t="shared" si="4"/>
        <v>|</v>
      </c>
      <c r="I32" s="86">
        <f>SUMIF(N4,"&gt;7",B11)+SUMIF(N4,"&gt;25",B11)+SUMIF(N4,"&gt;43",B11)+SUMIF(N4,"&gt;61",B11)-SUMIF(N4,"&lt;-10",B11)-SUMIF(N4,"&lt;-28",B11)-SUMIF(N4,"&lt;-46",B11)-SUMIF(N4,"&lt;-64",B11)</f>
        <v>1</v>
      </c>
      <c r="J32" s="127" t="str">
        <f t="shared" si="5"/>
        <v>|</v>
      </c>
      <c r="K32" s="169"/>
      <c r="L32" s="173"/>
      <c r="M32" s="171"/>
      <c r="N32" s="172"/>
      <c r="O32" s="169"/>
      <c r="P32" s="173"/>
      <c r="Q32" s="174"/>
      <c r="R32" s="175"/>
      <c r="S32" s="173"/>
      <c r="T32" s="248"/>
      <c r="U32" s="249"/>
      <c r="V32" s="205">
        <v>17</v>
      </c>
      <c r="W32" s="147">
        <v>250</v>
      </c>
      <c r="X32" s="288">
        <v>184</v>
      </c>
      <c r="Y32" s="263">
        <v>8</v>
      </c>
      <c r="Z32" s="131">
        <v>4</v>
      </c>
      <c r="AA32" s="53">
        <f>SUMIF(AG4,"&gt;7",V11)+SUMIF(AG4,"&gt;25",V11)+SUMIF(AG4,"&gt;43",V11)+SUMIF(AG4,"&gt;61",V11)-SUMIF(AG4,"&lt;-10",V11)-SUMIF(AG4,"&lt;-28",V11)-SUMIF(AG4,"&lt;-46",V11)-SUMIF(AG4,"&lt;-64",V11)</f>
        <v>1</v>
      </c>
      <c r="AB32" s="266" t="str">
        <f t="shared" si="6"/>
        <v>|</v>
      </c>
      <c r="AC32" s="86">
        <f>SUMIF(AH4,"&gt;7",V11)+SUMIF(AH4,"&gt;25",V11)+SUMIF(AH4,"&gt;43",V11)+SUMIF(AH4,"&gt;61",V11)-SUMIF(AH4,"&lt;-10",V11)-SUMIF(AH4,"&lt;-28",V11)-SUMIF(AH4,"&lt;-46",V11)-SUMIF(AH4,"&lt;-64",V11)</f>
        <v>1</v>
      </c>
      <c r="AD32" s="127" t="str">
        <f t="shared" si="7"/>
        <v>|</v>
      </c>
      <c r="AE32" s="169"/>
      <c r="AF32" s="173"/>
      <c r="AG32" s="171"/>
      <c r="AH32" s="172"/>
      <c r="AI32" s="169"/>
      <c r="AJ32" s="173"/>
      <c r="AK32" s="174"/>
      <c r="AL32" s="175"/>
      <c r="AM32" s="173"/>
      <c r="AN32" s="59"/>
    </row>
    <row r="33" spans="2:40" ht="15.75" customHeight="1">
      <c r="B33" s="207">
        <v>18</v>
      </c>
      <c r="C33" s="142">
        <v>203</v>
      </c>
      <c r="D33" s="286">
        <v>188</v>
      </c>
      <c r="E33" s="143">
        <v>6</v>
      </c>
      <c r="F33" s="267">
        <v>3</v>
      </c>
      <c r="G33" s="51">
        <f>SUMIF(M4,"&gt;5",B11)+SUMIF(M4,"&gt;23",B11)+SUMIF(M4,"&gt;41",B11)+SUMIF(M4,"&gt;59",B11)-SUMIF(M4,"&lt;-12",B11)-SUMIF(M4,"&lt;-30",B11)-SUMIF(M4,"&lt;-48",B11)-SUMIF(M4,"&lt;-66",B11)</f>
        <v>1</v>
      </c>
      <c r="H33" s="131" t="str">
        <f t="shared" si="4"/>
        <v>|</v>
      </c>
      <c r="I33" s="85">
        <f>SUMIF(N4,"&gt;5",B11)+SUMIF(N4,"&gt;23",B11)+SUMIF(N4,"&gt;41",B11)+SUMIF(N4,"&gt;59",B11)-SUMIF(N4,"&lt;-12",B11)-SUMIF(N4,"&lt;-30",B11)-SUMIF(N4,"&lt;-48",B11)-SUMIF(N4,"&lt;-66",B11)</f>
        <v>1</v>
      </c>
      <c r="J33" s="132" t="str">
        <f t="shared" si="5"/>
        <v>|</v>
      </c>
      <c r="K33" s="177"/>
      <c r="L33" s="181"/>
      <c r="M33" s="179"/>
      <c r="N33" s="180"/>
      <c r="O33" s="262"/>
      <c r="P33" s="186"/>
      <c r="Q33" s="187"/>
      <c r="R33" s="264"/>
      <c r="S33" s="186"/>
      <c r="T33" s="248"/>
      <c r="U33" s="249"/>
      <c r="V33" s="207">
        <v>18</v>
      </c>
      <c r="W33" s="270">
        <v>203</v>
      </c>
      <c r="X33" s="286">
        <v>188</v>
      </c>
      <c r="Y33" s="143">
        <v>6</v>
      </c>
      <c r="Z33" s="267">
        <v>3</v>
      </c>
      <c r="AA33" s="51">
        <f>SUMIF(AG4,"&gt;5",V11)+SUMIF(AG4,"&gt;23",V11)+SUMIF(AG4,"&gt;41",V11)+SUMIF(AG4,"&gt;59",V11)-SUMIF(AG4,"&lt;-12",V11)-SUMIF(AG4,"&lt;-30",V11)-SUMIF(AG4,"&lt;-48",V11)-SUMIF(AG4,"&lt;-66",V11)</f>
        <v>1</v>
      </c>
      <c r="AB33" s="131" t="str">
        <f t="shared" si="6"/>
        <v>|</v>
      </c>
      <c r="AC33" s="85">
        <f>SUMIF(AH4,"&gt;5",V11)+SUMIF(AH4,"&gt;23",V11)+SUMIF(AH4,"&gt;41",V11)+SUMIF(AH4,"&gt;59",V11)-SUMIF(AH4,"&lt;-12",V11)-SUMIF(AH4,"&lt;-30",V11)-SUMIF(AH4,"&lt;-48",V11)-SUMIF(AH4,"&lt;-66",V11)</f>
        <v>1</v>
      </c>
      <c r="AD33" s="132" t="str">
        <f t="shared" si="7"/>
        <v>|</v>
      </c>
      <c r="AE33" s="177"/>
      <c r="AF33" s="181"/>
      <c r="AG33" s="179"/>
      <c r="AH33" s="180"/>
      <c r="AI33" s="185"/>
      <c r="AJ33" s="186"/>
      <c r="AK33" s="187"/>
      <c r="AL33" s="188"/>
      <c r="AM33" s="186"/>
      <c r="AN33" s="59"/>
    </row>
    <row r="34" spans="2:40" ht="15.75" customHeight="1">
      <c r="B34" s="119" t="s">
        <v>11</v>
      </c>
      <c r="C34" s="120">
        <f>SUM(C25:C33)</f>
        <v>2188</v>
      </c>
      <c r="D34" s="280">
        <f>SUM(D25:D33)</f>
        <v>1764</v>
      </c>
      <c r="E34" s="121" t="s">
        <v>11</v>
      </c>
      <c r="F34" s="122">
        <f>SUM(F25:F33)</f>
        <v>34</v>
      </c>
      <c r="G34" s="52">
        <f>SUM(G25:G33)</f>
        <v>9</v>
      </c>
      <c r="H34" s="52">
        <f>G34</f>
        <v>9</v>
      </c>
      <c r="I34" s="123">
        <f>SUM(I25:I33)</f>
        <v>6</v>
      </c>
      <c r="J34" s="148">
        <f>I34</f>
        <v>6</v>
      </c>
      <c r="K34" s="167"/>
      <c r="L34" s="165"/>
      <c r="M34" s="163"/>
      <c r="N34" s="164"/>
      <c r="O34" s="161"/>
      <c r="P34" s="165"/>
      <c r="Q34" s="211"/>
      <c r="R34" s="161"/>
      <c r="S34" s="165"/>
      <c r="T34" s="248"/>
      <c r="U34" s="249"/>
      <c r="V34" s="119" t="s">
        <v>11</v>
      </c>
      <c r="W34" s="120">
        <f>SUM(W25:W33)</f>
        <v>2188</v>
      </c>
      <c r="X34" s="280">
        <f>SUM(X25:X33)</f>
        <v>1764</v>
      </c>
      <c r="Y34" s="121" t="s">
        <v>11</v>
      </c>
      <c r="Z34" s="122">
        <f>SUM(Z25:Z33)</f>
        <v>34</v>
      </c>
      <c r="AA34" s="52">
        <f>SUM(AA25:AA33)</f>
        <v>9</v>
      </c>
      <c r="AB34" s="52">
        <f>AA34</f>
        <v>9</v>
      </c>
      <c r="AC34" s="123">
        <f>SUM(AC25:AC33)</f>
        <v>6</v>
      </c>
      <c r="AD34" s="148">
        <f>AC34</f>
        <v>6</v>
      </c>
      <c r="AE34" s="167"/>
      <c r="AF34" s="165"/>
      <c r="AG34" s="163"/>
      <c r="AH34" s="164"/>
      <c r="AI34" s="161"/>
      <c r="AJ34" s="165"/>
      <c r="AK34" s="211"/>
      <c r="AL34" s="161"/>
      <c r="AM34" s="165"/>
      <c r="AN34" s="59"/>
    </row>
    <row r="35" spans="2:40" ht="15.75" customHeight="1">
      <c r="B35" s="128" t="s">
        <v>4</v>
      </c>
      <c r="C35" s="129">
        <f>SUM(C20)</f>
        <v>2491</v>
      </c>
      <c r="D35" s="282">
        <f>SUM(D20)</f>
        <v>2188</v>
      </c>
      <c r="E35" s="130" t="s">
        <v>4</v>
      </c>
      <c r="F35" s="131">
        <f>SUM(F20)</f>
        <v>35</v>
      </c>
      <c r="G35" s="53">
        <f>SUM(G20)</f>
        <v>9</v>
      </c>
      <c r="H35" s="76">
        <f>G35</f>
        <v>9</v>
      </c>
      <c r="I35" s="132">
        <f>SUM(I20)</f>
        <v>7</v>
      </c>
      <c r="J35" s="149">
        <f>I35</f>
        <v>7</v>
      </c>
      <c r="K35" s="213"/>
      <c r="L35" s="214"/>
      <c r="M35" s="179"/>
      <c r="N35" s="180"/>
      <c r="O35" s="213"/>
      <c r="P35" s="215"/>
      <c r="Q35" s="182"/>
      <c r="R35" s="213"/>
      <c r="S35" s="215"/>
      <c r="T35" s="248"/>
      <c r="U35" s="249"/>
      <c r="V35" s="128" t="s">
        <v>4</v>
      </c>
      <c r="W35" s="129">
        <f>SUM(W20)</f>
        <v>2491</v>
      </c>
      <c r="X35" s="282">
        <f>SUM(X20)</f>
        <v>2188</v>
      </c>
      <c r="Y35" s="130" t="s">
        <v>4</v>
      </c>
      <c r="Z35" s="131">
        <f>SUM(Z20)</f>
        <v>35</v>
      </c>
      <c r="AA35" s="53">
        <f>SUM(AA20)</f>
        <v>9</v>
      </c>
      <c r="AB35" s="76">
        <f>AA35</f>
        <v>9</v>
      </c>
      <c r="AC35" s="132">
        <f>SUM(AC20)</f>
        <v>7</v>
      </c>
      <c r="AD35" s="149">
        <f>AC35</f>
        <v>7</v>
      </c>
      <c r="AE35" s="213"/>
      <c r="AF35" s="214"/>
      <c r="AG35" s="179"/>
      <c r="AH35" s="180"/>
      <c r="AI35" s="213"/>
      <c r="AJ35" s="215"/>
      <c r="AK35" s="182"/>
      <c r="AL35" s="213"/>
      <c r="AM35" s="215"/>
      <c r="AN35" s="59"/>
    </row>
    <row r="36" spans="2:40" ht="20.25" customHeight="1">
      <c r="B36" s="135" t="s">
        <v>12</v>
      </c>
      <c r="C36" s="136">
        <f>SUM(C34+C35)</f>
        <v>4679</v>
      </c>
      <c r="D36" s="284">
        <f>SUM(D34+D35)</f>
        <v>3952</v>
      </c>
      <c r="E36" s="137" t="s">
        <v>12</v>
      </c>
      <c r="F36" s="138">
        <f>SUM(F34+F35)</f>
        <v>69</v>
      </c>
      <c r="G36" s="77">
        <f>SUM(G34+G35)</f>
        <v>18</v>
      </c>
      <c r="H36" s="77">
        <f>G36</f>
        <v>18</v>
      </c>
      <c r="I36" s="150">
        <f>SUM(I34+I35)</f>
        <v>13</v>
      </c>
      <c r="J36" s="289">
        <f>I36</f>
        <v>13</v>
      </c>
      <c r="K36" s="161"/>
      <c r="L36" s="217"/>
      <c r="M36" s="218"/>
      <c r="N36" s="219"/>
      <c r="O36" s="220"/>
      <c r="P36" s="221"/>
      <c r="Q36" s="222"/>
      <c r="R36" s="223"/>
      <c r="S36" s="224"/>
      <c r="T36" s="248"/>
      <c r="U36" s="249"/>
      <c r="V36" s="135" t="s">
        <v>12</v>
      </c>
      <c r="W36" s="136">
        <f>SUM(W34+W35)</f>
        <v>4679</v>
      </c>
      <c r="X36" s="284">
        <f>SUM(X34+X35)</f>
        <v>3952</v>
      </c>
      <c r="Y36" s="137" t="s">
        <v>12</v>
      </c>
      <c r="Z36" s="138">
        <f>SUM(Z34+Z35)</f>
        <v>69</v>
      </c>
      <c r="AA36" s="77">
        <f>SUM(AA34+AA35)</f>
        <v>18</v>
      </c>
      <c r="AB36" s="77">
        <f>AA36</f>
        <v>18</v>
      </c>
      <c r="AC36" s="150">
        <f>SUM(AC34+AC35)</f>
        <v>13</v>
      </c>
      <c r="AD36" s="289">
        <f>AC36</f>
        <v>13</v>
      </c>
      <c r="AE36" s="161"/>
      <c r="AF36" s="217"/>
      <c r="AG36" s="218"/>
      <c r="AH36" s="219"/>
      <c r="AI36" s="220"/>
      <c r="AJ36" s="221"/>
      <c r="AK36" s="222"/>
      <c r="AL36" s="223"/>
      <c r="AM36" s="224"/>
      <c r="AN36" s="59"/>
    </row>
    <row r="37" spans="2:40" ht="20.25" customHeight="1">
      <c r="B37" s="41"/>
      <c r="C37" s="352"/>
      <c r="D37" s="353"/>
      <c r="E37" s="334"/>
      <c r="F37" s="335"/>
      <c r="G37" s="338" t="s">
        <v>30</v>
      </c>
      <c r="H37" s="339"/>
      <c r="I37" s="339"/>
      <c r="J37" s="340"/>
      <c r="K37" s="16"/>
      <c r="L37" s="341"/>
      <c r="M37" s="72"/>
      <c r="N37" s="343"/>
      <c r="O37" s="6"/>
      <c r="P37" s="345"/>
      <c r="Q37" s="346"/>
      <c r="R37" s="6"/>
      <c r="S37" s="347"/>
      <c r="T37" s="59"/>
      <c r="V37" s="41"/>
      <c r="W37" s="352"/>
      <c r="X37" s="353"/>
      <c r="Y37" s="334"/>
      <c r="Z37" s="335"/>
      <c r="AA37" s="338" t="s">
        <v>30</v>
      </c>
      <c r="AB37" s="339"/>
      <c r="AC37" s="339"/>
      <c r="AD37" s="340"/>
      <c r="AE37" s="16"/>
      <c r="AF37" s="341"/>
      <c r="AG37" s="72"/>
      <c r="AH37" s="343"/>
      <c r="AI37" s="6"/>
      <c r="AJ37" s="345"/>
      <c r="AK37" s="346"/>
      <c r="AL37" s="6"/>
      <c r="AM37" s="347"/>
      <c r="AN37" s="59"/>
    </row>
    <row r="38" spans="2:40" ht="20.25" customHeight="1">
      <c r="B38" s="17"/>
      <c r="C38" s="320"/>
      <c r="D38" s="321"/>
      <c r="E38" s="336"/>
      <c r="F38" s="337"/>
      <c r="G38" s="322" t="s">
        <v>31</v>
      </c>
      <c r="H38" s="323"/>
      <c r="I38" s="323"/>
      <c r="J38" s="324"/>
      <c r="K38" s="11"/>
      <c r="L38" s="342"/>
      <c r="M38" s="73"/>
      <c r="N38" s="344"/>
      <c r="O38" s="43"/>
      <c r="P38" s="346"/>
      <c r="Q38" s="346"/>
      <c r="R38" s="43"/>
      <c r="S38" s="348"/>
      <c r="T38" s="59"/>
      <c r="V38" s="17"/>
      <c r="W38" s="320"/>
      <c r="X38" s="321"/>
      <c r="Y38" s="336"/>
      <c r="Z38" s="337"/>
      <c r="AA38" s="322" t="s">
        <v>31</v>
      </c>
      <c r="AB38" s="323"/>
      <c r="AC38" s="323"/>
      <c r="AD38" s="324"/>
      <c r="AE38" s="11"/>
      <c r="AF38" s="342"/>
      <c r="AG38" s="73"/>
      <c r="AH38" s="344"/>
      <c r="AI38" s="43"/>
      <c r="AJ38" s="346"/>
      <c r="AK38" s="346"/>
      <c r="AL38" s="43"/>
      <c r="AM38" s="348"/>
      <c r="AN38" s="59"/>
    </row>
    <row r="39" spans="2:40" ht="20.25" customHeight="1">
      <c r="B39" s="478" t="s">
        <v>22</v>
      </c>
      <c r="C39" s="326"/>
      <c r="D39" s="329" t="s">
        <v>9</v>
      </c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14"/>
      <c r="T39" s="59"/>
      <c r="V39" s="478" t="s">
        <v>22</v>
      </c>
      <c r="W39" s="326"/>
      <c r="X39" s="329" t="s">
        <v>9</v>
      </c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14"/>
      <c r="AN39" s="59"/>
    </row>
    <row r="40" spans="2:40" ht="20.25" customHeight="1">
      <c r="B40" s="327"/>
      <c r="C40" s="328"/>
      <c r="D40" s="331" t="s">
        <v>10</v>
      </c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3"/>
      <c r="T40" s="59"/>
      <c r="V40" s="327"/>
      <c r="W40" s="328"/>
      <c r="X40" s="331" t="s">
        <v>10</v>
      </c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3"/>
      <c r="AN40" s="59"/>
    </row>
    <row r="41" spans="2:41" ht="20.25" customHeight="1">
      <c r="B41" s="316"/>
      <c r="C41" s="317"/>
      <c r="D41" s="318" t="s">
        <v>54</v>
      </c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 t="s">
        <v>62</v>
      </c>
      <c r="S41" s="319"/>
      <c r="T41" s="59"/>
      <c r="V41" s="316"/>
      <c r="W41" s="317"/>
      <c r="X41" s="318" t="s">
        <v>54</v>
      </c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 t="s">
        <v>62</v>
      </c>
      <c r="AM41" s="319"/>
      <c r="AN41" s="59"/>
      <c r="AO41" s="1"/>
    </row>
    <row r="42" spans="1:40" ht="11.25" customHeight="1">
      <c r="A42" s="7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7"/>
      <c r="U42" s="7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7"/>
    </row>
    <row r="43" spans="2:40" ht="15.75" customHeight="1">
      <c r="B43" s="8"/>
      <c r="C43" s="9"/>
      <c r="D43" s="8"/>
      <c r="E43" s="9"/>
      <c r="F43" s="9"/>
      <c r="G43" s="9"/>
      <c r="H43" s="9"/>
      <c r="I43" s="9"/>
      <c r="J43" s="8"/>
      <c r="K43" s="9"/>
      <c r="L43" s="8"/>
      <c r="M43" s="9"/>
      <c r="N43" s="8"/>
      <c r="O43" s="9"/>
      <c r="P43" s="3"/>
      <c r="Q43" s="2"/>
      <c r="R43" s="13"/>
      <c r="S43" s="14"/>
      <c r="T43" s="5"/>
      <c r="V43" s="8"/>
      <c r="W43" s="9"/>
      <c r="X43" s="8"/>
      <c r="Y43" s="9"/>
      <c r="Z43" s="9"/>
      <c r="AA43" s="9"/>
      <c r="AB43" s="9"/>
      <c r="AC43" s="9"/>
      <c r="AD43" s="8"/>
      <c r="AE43" s="9"/>
      <c r="AF43" s="8"/>
      <c r="AG43" s="9"/>
      <c r="AH43" s="8"/>
      <c r="AI43" s="9"/>
      <c r="AJ43" s="3"/>
      <c r="AK43" s="2"/>
      <c r="AL43" s="13"/>
      <c r="AM43" s="14"/>
      <c r="AN43" s="5"/>
    </row>
  </sheetData>
  <sheetProtection/>
  <mergeCells count="130">
    <mergeCell ref="D7:E7"/>
    <mergeCell ref="B8:E8"/>
    <mergeCell ref="X7:Y7"/>
    <mergeCell ref="V8:Y8"/>
    <mergeCell ref="AL41:AM41"/>
    <mergeCell ref="V42:AM42"/>
    <mergeCell ref="AH37:AH38"/>
    <mergeCell ref="AJ37:AK38"/>
    <mergeCell ref="AM37:AM38"/>
    <mergeCell ref="X39:AM39"/>
    <mergeCell ref="X40:AM40"/>
    <mergeCell ref="X41:AK41"/>
    <mergeCell ref="V39:W40"/>
    <mergeCell ref="V41:W41"/>
    <mergeCell ref="AA37:AD37"/>
    <mergeCell ref="AF37:AF38"/>
    <mergeCell ref="W38:X38"/>
    <mergeCell ref="AA38:AD38"/>
    <mergeCell ref="W37:X37"/>
    <mergeCell ref="Y37:Z38"/>
    <mergeCell ref="AE23:AF23"/>
    <mergeCell ref="Z23:Z24"/>
    <mergeCell ref="AA23:AA24"/>
    <mergeCell ref="Z9:Z10"/>
    <mergeCell ref="V21:AM21"/>
    <mergeCell ref="AE9:AF9"/>
    <mergeCell ref="AK9:AM9"/>
    <mergeCell ref="AG9:AH9"/>
    <mergeCell ref="AI9:AJ9"/>
    <mergeCell ref="V9:V10"/>
    <mergeCell ref="W9:W10"/>
    <mergeCell ref="X9:X10"/>
    <mergeCell ref="Y9:Y10"/>
    <mergeCell ref="AA9:AA10"/>
    <mergeCell ref="AB9:AB10"/>
    <mergeCell ref="AC9:AC10"/>
    <mergeCell ref="AD9:AD10"/>
    <mergeCell ref="AB23:AB24"/>
    <mergeCell ref="AC23:AC24"/>
    <mergeCell ref="V23:V24"/>
    <mergeCell ref="W23:W24"/>
    <mergeCell ref="X23:X24"/>
    <mergeCell ref="Y23:Y24"/>
    <mergeCell ref="V22:AM22"/>
    <mergeCell ref="AG23:AH23"/>
    <mergeCell ref="AI23:AJ23"/>
    <mergeCell ref="AK23:AM23"/>
    <mergeCell ref="AD23:AD24"/>
    <mergeCell ref="V1:AM1"/>
    <mergeCell ref="W2:AL2"/>
    <mergeCell ref="AG3:AH3"/>
    <mergeCell ref="AJ3:AK3"/>
    <mergeCell ref="V4:W4"/>
    <mergeCell ref="X4:AD4"/>
    <mergeCell ref="AE4:AF4"/>
    <mergeCell ref="W3:AD3"/>
    <mergeCell ref="AE3:AF3"/>
    <mergeCell ref="AJ4:AK4"/>
    <mergeCell ref="AB7:AD7"/>
    <mergeCell ref="AF7:AG7"/>
    <mergeCell ref="AI7:AJ7"/>
    <mergeCell ref="AL7:AM7"/>
    <mergeCell ref="AE5:AF6"/>
    <mergeCell ref="V5:V6"/>
    <mergeCell ref="W5:AD6"/>
    <mergeCell ref="AG5:AJ6"/>
    <mergeCell ref="AK5:AM6"/>
    <mergeCell ref="B1:S1"/>
    <mergeCell ref="B5:B6"/>
    <mergeCell ref="C5:J6"/>
    <mergeCell ref="K5:L6"/>
    <mergeCell ref="C2:R2"/>
    <mergeCell ref="D4:J4"/>
    <mergeCell ref="C3:J3"/>
    <mergeCell ref="P3:Q3"/>
    <mergeCell ref="M3:N3"/>
    <mergeCell ref="K3:L3"/>
    <mergeCell ref="B4:C4"/>
    <mergeCell ref="K4:L4"/>
    <mergeCell ref="P4:Q4"/>
    <mergeCell ref="M5:P6"/>
    <mergeCell ref="Q5:S6"/>
    <mergeCell ref="J23:J24"/>
    <mergeCell ref="H23:H24"/>
    <mergeCell ref="B21:S21"/>
    <mergeCell ref="B23:B24"/>
    <mergeCell ref="J9:J10"/>
    <mergeCell ref="D39:S39"/>
    <mergeCell ref="K23:L23"/>
    <mergeCell ref="Q23:S23"/>
    <mergeCell ref="L37:L38"/>
    <mergeCell ref="P37:Q38"/>
    <mergeCell ref="O23:P23"/>
    <mergeCell ref="M23:N23"/>
    <mergeCell ref="Q9:S9"/>
    <mergeCell ref="O9:P9"/>
    <mergeCell ref="B22:S22"/>
    <mergeCell ref="M9:N9"/>
    <mergeCell ref="C9:C10"/>
    <mergeCell ref="D9:D10"/>
    <mergeCell ref="G9:G10"/>
    <mergeCell ref="H9:H10"/>
    <mergeCell ref="I9:I10"/>
    <mergeCell ref="B9:B10"/>
    <mergeCell ref="E9:E10"/>
    <mergeCell ref="K9:L9"/>
    <mergeCell ref="H7:J7"/>
    <mergeCell ref="L7:M7"/>
    <mergeCell ref="B42:S42"/>
    <mergeCell ref="E23:E24"/>
    <mergeCell ref="D41:Q41"/>
    <mergeCell ref="G37:J37"/>
    <mergeCell ref="G38:J38"/>
    <mergeCell ref="C37:D37"/>
    <mergeCell ref="D40:S40"/>
    <mergeCell ref="R41:S41"/>
    <mergeCell ref="F23:F24"/>
    <mergeCell ref="B41:C41"/>
    <mergeCell ref="I23:I24"/>
    <mergeCell ref="S37:S38"/>
    <mergeCell ref="D23:D24"/>
    <mergeCell ref="E37:F38"/>
    <mergeCell ref="C38:D38"/>
    <mergeCell ref="B39:C40"/>
    <mergeCell ref="G23:G24"/>
    <mergeCell ref="C23:C24"/>
    <mergeCell ref="N37:N38"/>
    <mergeCell ref="F9:F10"/>
    <mergeCell ref="O7:P7"/>
    <mergeCell ref="R7:S7"/>
  </mergeCells>
  <printOptions horizontalCentered="1" verticalCentered="1"/>
  <pageMargins left="0.06" right="0" top="0" bottom="0" header="0" footer="0"/>
  <pageSetup horizontalDpi="300" verticalDpi="300" orientation="landscape" paperSize="9" scale="82" r:id="rId2"/>
  <headerFooter alignWithMargins="0">
    <evenHeader>&amp;C&amp;"arial,Bold"&amp;10&amp;K3E8430Nokia Internal Use Only</evenHeader>
    <evenFooter>&amp;C&amp;"arial,Bold"&amp;10&amp;K3E8430Nokia Internal Use Only</evenFooter>
    <firstHeader>&amp;C&amp;"arial,Bold"&amp;10&amp;K3E8430Nokia Internal Use Only</firstHeader>
    <firstFooter>&amp;C&amp;"arial,Bold"&amp;10&amp;K3E8430Nokia Internal Use Only</first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O43"/>
  <sheetViews>
    <sheetView zoomScale="67" zoomScaleNormal="67" zoomScalePageLayoutView="0" workbookViewId="0" topLeftCell="A1">
      <selection activeCell="AO41" sqref="AO41"/>
    </sheetView>
  </sheetViews>
  <sheetFormatPr defaultColWidth="9.140625" defaultRowHeight="12.75"/>
  <cols>
    <col min="1" max="1" width="2.140625" style="0" customWidth="1"/>
    <col min="2" max="6" width="5.28125" style="0" customWidth="1"/>
    <col min="7" max="7" width="5.28125" style="0" hidden="1" customWidth="1"/>
    <col min="8" max="8" width="5.28125" style="0" customWidth="1"/>
    <col min="9" max="9" width="5.28125" style="0" hidden="1" customWidth="1"/>
    <col min="10" max="19" width="5.28125" style="0" customWidth="1"/>
    <col min="20" max="21" width="2.140625" style="0" customWidth="1"/>
    <col min="22" max="26" width="5.28125" style="0" customWidth="1"/>
    <col min="27" max="27" width="5.28125" style="0" hidden="1" customWidth="1"/>
    <col min="28" max="28" width="5.28125" style="0" customWidth="1"/>
    <col min="29" max="29" width="5.28125" style="0" hidden="1" customWidth="1"/>
    <col min="30" max="39" width="5.28125" style="0" customWidth="1"/>
    <col min="40" max="40" width="2.140625" style="0" customWidth="1"/>
  </cols>
  <sheetData>
    <row r="1" spans="1:40" ht="11.25" customHeight="1">
      <c r="A1" s="7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7"/>
      <c r="U1" s="7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7"/>
    </row>
    <row r="2" spans="2:40" ht="20.25" customHeight="1">
      <c r="B2" s="159">
        <v>2017</v>
      </c>
      <c r="C2" s="449" t="s">
        <v>27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12"/>
      <c r="T2" s="59"/>
      <c r="V2" s="159">
        <v>2017</v>
      </c>
      <c r="W2" s="449" t="s">
        <v>27</v>
      </c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12"/>
      <c r="AN2" s="59"/>
    </row>
    <row r="3" spans="2:40" ht="20.25" customHeight="1">
      <c r="B3" s="23" t="s">
        <v>32</v>
      </c>
      <c r="C3" s="450" t="s">
        <v>43</v>
      </c>
      <c r="D3" s="476"/>
      <c r="E3" s="476"/>
      <c r="F3" s="476"/>
      <c r="G3" s="476"/>
      <c r="H3" s="476"/>
      <c r="I3" s="476"/>
      <c r="J3" s="477"/>
      <c r="K3" s="452" t="s">
        <v>28</v>
      </c>
      <c r="L3" s="453"/>
      <c r="M3" s="452" t="s">
        <v>29</v>
      </c>
      <c r="N3" s="479"/>
      <c r="O3" s="24" t="s">
        <v>26</v>
      </c>
      <c r="P3" s="455"/>
      <c r="Q3" s="456"/>
      <c r="R3" s="25"/>
      <c r="S3" s="26"/>
      <c r="T3" s="59"/>
      <c r="V3" s="23" t="s">
        <v>32</v>
      </c>
      <c r="W3" s="450" t="s">
        <v>43</v>
      </c>
      <c r="X3" s="476"/>
      <c r="Y3" s="476"/>
      <c r="Z3" s="476"/>
      <c r="AA3" s="476"/>
      <c r="AB3" s="476"/>
      <c r="AC3" s="476"/>
      <c r="AD3" s="477"/>
      <c r="AE3" s="452" t="s">
        <v>28</v>
      </c>
      <c r="AF3" s="453"/>
      <c r="AG3" s="452" t="s">
        <v>29</v>
      </c>
      <c r="AH3" s="479"/>
      <c r="AI3" s="24" t="s">
        <v>26</v>
      </c>
      <c r="AJ3" s="455"/>
      <c r="AK3" s="456"/>
      <c r="AL3" s="25"/>
      <c r="AM3" s="26"/>
      <c r="AN3" s="59"/>
    </row>
    <row r="4" spans="2:40" ht="20.25" customHeight="1">
      <c r="B4" s="424" t="s">
        <v>37</v>
      </c>
      <c r="C4" s="425"/>
      <c r="D4" s="426" t="s">
        <v>42</v>
      </c>
      <c r="E4" s="425"/>
      <c r="F4" s="425"/>
      <c r="G4" s="425"/>
      <c r="H4" s="425"/>
      <c r="I4" s="425"/>
      <c r="J4" s="475"/>
      <c r="K4" s="57">
        <v>22.5</v>
      </c>
      <c r="L4" s="58">
        <v>34.3</v>
      </c>
      <c r="M4" s="78">
        <f>ROUND((ROUND(VLOOKUP(K4,'db'!$A$3:$E$424,2,FALSE)*1/1,0)+ROUND(VLOOKUP(L4,'db'!$A$3:$E$424,2,FALSE)*1/1,0))/2,0)</f>
        <v>24</v>
      </c>
      <c r="N4" s="285">
        <f>ROUND((ROUND(VLOOKUP(K4,'db'!$A$3:$E$424,3,FALSE)*1/1,0)+ROUND(VLOOKUP(L4,'db'!$A$3:$E$424,3,FALSE)*1/1,0))/2,0)</f>
        <v>19</v>
      </c>
      <c r="O4" s="27" t="s">
        <v>25</v>
      </c>
      <c r="P4" s="431"/>
      <c r="Q4" s="425"/>
      <c r="R4" s="28"/>
      <c r="S4" s="29"/>
      <c r="T4" s="59"/>
      <c r="V4" s="424" t="s">
        <v>37</v>
      </c>
      <c r="W4" s="425"/>
      <c r="X4" s="426" t="s">
        <v>42</v>
      </c>
      <c r="Y4" s="425"/>
      <c r="Z4" s="425"/>
      <c r="AA4" s="425"/>
      <c r="AB4" s="425"/>
      <c r="AC4" s="425"/>
      <c r="AD4" s="475"/>
      <c r="AE4" s="57">
        <v>22.5</v>
      </c>
      <c r="AF4" s="58">
        <v>34.3</v>
      </c>
      <c r="AG4" s="78">
        <f>ROUND((ROUND(VLOOKUP(AE4,'db'!$A$3:$E$424,2,FALSE)*1/1,0)+ROUND(VLOOKUP(AF4,'db'!$A$3:$E$424,2,FALSE)*1/1,0))/2,0)</f>
        <v>24</v>
      </c>
      <c r="AH4" s="285">
        <f>ROUND((ROUND(VLOOKUP(AE4,'db'!$A$3:$E$424,3,FALSE)*1/1,0)+ROUND(VLOOKUP(AF4,'db'!$A$3:$E$424,3,FALSE)*1/1,0))/2,0)</f>
        <v>19</v>
      </c>
      <c r="AI4" s="27" t="s">
        <v>25</v>
      </c>
      <c r="AJ4" s="431"/>
      <c r="AK4" s="425"/>
      <c r="AL4" s="28"/>
      <c r="AM4" s="29"/>
      <c r="AN4" s="59"/>
    </row>
    <row r="5" spans="2:40" ht="20.25" customHeight="1">
      <c r="B5" s="447" t="s">
        <v>33</v>
      </c>
      <c r="C5" s="432" t="s">
        <v>41</v>
      </c>
      <c r="D5" s="433"/>
      <c r="E5" s="433"/>
      <c r="F5" s="433"/>
      <c r="G5" s="433"/>
      <c r="H5" s="433"/>
      <c r="I5" s="433"/>
      <c r="J5" s="434"/>
      <c r="K5" s="436" t="s">
        <v>35</v>
      </c>
      <c r="L5" s="437"/>
      <c r="M5" s="440" t="s">
        <v>36</v>
      </c>
      <c r="N5" s="441"/>
      <c r="O5" s="441"/>
      <c r="P5" s="437"/>
      <c r="Q5" s="443" t="s">
        <v>24</v>
      </c>
      <c r="R5" s="444"/>
      <c r="S5" s="445"/>
      <c r="T5" s="59"/>
      <c r="V5" s="447" t="s">
        <v>33</v>
      </c>
      <c r="W5" s="432" t="s">
        <v>41</v>
      </c>
      <c r="X5" s="433"/>
      <c r="Y5" s="433"/>
      <c r="Z5" s="433"/>
      <c r="AA5" s="433"/>
      <c r="AB5" s="433"/>
      <c r="AC5" s="433"/>
      <c r="AD5" s="434"/>
      <c r="AE5" s="436" t="s">
        <v>35</v>
      </c>
      <c r="AF5" s="437"/>
      <c r="AG5" s="440" t="s">
        <v>36</v>
      </c>
      <c r="AH5" s="441"/>
      <c r="AI5" s="441"/>
      <c r="AJ5" s="437"/>
      <c r="AK5" s="443" t="s">
        <v>24</v>
      </c>
      <c r="AL5" s="444"/>
      <c r="AM5" s="445"/>
      <c r="AN5" s="59"/>
    </row>
    <row r="6" spans="2:40" ht="20.25" customHeight="1">
      <c r="B6" s="327"/>
      <c r="C6" s="435"/>
      <c r="D6" s="435"/>
      <c r="E6" s="435"/>
      <c r="F6" s="435"/>
      <c r="G6" s="435"/>
      <c r="H6" s="435"/>
      <c r="I6" s="435"/>
      <c r="J6" s="328"/>
      <c r="K6" s="438"/>
      <c r="L6" s="439"/>
      <c r="M6" s="438"/>
      <c r="N6" s="442"/>
      <c r="O6" s="442"/>
      <c r="P6" s="439"/>
      <c r="Q6" s="446"/>
      <c r="R6" s="332"/>
      <c r="S6" s="333"/>
      <c r="T6" s="59"/>
      <c r="V6" s="327"/>
      <c r="W6" s="435"/>
      <c r="X6" s="435"/>
      <c r="Y6" s="435"/>
      <c r="Z6" s="435"/>
      <c r="AA6" s="435"/>
      <c r="AB6" s="435"/>
      <c r="AC6" s="435"/>
      <c r="AD6" s="328"/>
      <c r="AE6" s="438"/>
      <c r="AF6" s="439"/>
      <c r="AG6" s="438"/>
      <c r="AH6" s="442"/>
      <c r="AI6" s="442"/>
      <c r="AJ6" s="439"/>
      <c r="AK6" s="446"/>
      <c r="AL6" s="332"/>
      <c r="AM6" s="333"/>
      <c r="AN6" s="59"/>
    </row>
    <row r="7" spans="2:40" ht="20.25" customHeight="1">
      <c r="B7" s="18"/>
      <c r="C7" s="117" t="s">
        <v>53</v>
      </c>
      <c r="D7" s="416" t="s">
        <v>15</v>
      </c>
      <c r="E7" s="417"/>
      <c r="F7" s="279" t="s">
        <v>52</v>
      </c>
      <c r="G7" s="115"/>
      <c r="H7" s="413" t="s">
        <v>16</v>
      </c>
      <c r="I7" s="330"/>
      <c r="J7" s="414"/>
      <c r="K7" s="116"/>
      <c r="L7" s="381" t="s">
        <v>17</v>
      </c>
      <c r="M7" s="415"/>
      <c r="N7" s="116"/>
      <c r="O7" s="313" t="s">
        <v>18</v>
      </c>
      <c r="P7" s="313"/>
      <c r="Q7" s="116"/>
      <c r="R7" s="313" t="s">
        <v>19</v>
      </c>
      <c r="S7" s="314"/>
      <c r="T7" s="59"/>
      <c r="V7" s="18"/>
      <c r="W7" s="117" t="s">
        <v>53</v>
      </c>
      <c r="X7" s="416" t="s">
        <v>15</v>
      </c>
      <c r="Y7" s="417"/>
      <c r="Z7" s="279" t="s">
        <v>52</v>
      </c>
      <c r="AA7" s="115"/>
      <c r="AB7" s="413" t="s">
        <v>16</v>
      </c>
      <c r="AC7" s="330"/>
      <c r="AD7" s="414"/>
      <c r="AE7" s="116"/>
      <c r="AF7" s="381" t="s">
        <v>17</v>
      </c>
      <c r="AG7" s="415"/>
      <c r="AH7" s="116"/>
      <c r="AI7" s="313" t="s">
        <v>18</v>
      </c>
      <c r="AJ7" s="313"/>
      <c r="AK7" s="116"/>
      <c r="AL7" s="313" t="s">
        <v>19</v>
      </c>
      <c r="AM7" s="314"/>
      <c r="AN7" s="59"/>
    </row>
    <row r="8" spans="2:40" ht="15.75" customHeight="1">
      <c r="B8" s="418" t="s">
        <v>21</v>
      </c>
      <c r="C8" s="419"/>
      <c r="D8" s="419"/>
      <c r="E8" s="420"/>
      <c r="F8" s="229">
        <v>64.8</v>
      </c>
      <c r="G8" s="230"/>
      <c r="H8" s="230" t="s">
        <v>20</v>
      </c>
      <c r="I8" s="231"/>
      <c r="J8" s="244">
        <v>114</v>
      </c>
      <c r="K8" s="290">
        <v>61</v>
      </c>
      <c r="L8" s="291" t="s">
        <v>20</v>
      </c>
      <c r="M8" s="292">
        <v>105</v>
      </c>
      <c r="N8" s="105">
        <v>70.1</v>
      </c>
      <c r="O8" s="226" t="s">
        <v>20</v>
      </c>
      <c r="P8" s="245">
        <v>116</v>
      </c>
      <c r="Q8" s="246">
        <v>65.4</v>
      </c>
      <c r="R8" s="246" t="s">
        <v>20</v>
      </c>
      <c r="S8" s="247">
        <v>106</v>
      </c>
      <c r="T8" s="250"/>
      <c r="U8" s="251"/>
      <c r="V8" s="421" t="s">
        <v>21</v>
      </c>
      <c r="W8" s="422"/>
      <c r="X8" s="422"/>
      <c r="Y8" s="423"/>
      <c r="Z8" s="229">
        <v>64.8</v>
      </c>
      <c r="AA8" s="230"/>
      <c r="AB8" s="230" t="s">
        <v>20</v>
      </c>
      <c r="AC8" s="231"/>
      <c r="AD8" s="244">
        <v>114</v>
      </c>
      <c r="AE8" s="290">
        <v>61</v>
      </c>
      <c r="AF8" s="291" t="s">
        <v>20</v>
      </c>
      <c r="AG8" s="292">
        <v>105</v>
      </c>
      <c r="AH8" s="105">
        <v>70.1</v>
      </c>
      <c r="AI8" s="226" t="s">
        <v>20</v>
      </c>
      <c r="AJ8" s="245">
        <v>116</v>
      </c>
      <c r="AK8" s="246">
        <v>65.4</v>
      </c>
      <c r="AL8" s="246" t="s">
        <v>20</v>
      </c>
      <c r="AM8" s="247">
        <v>106</v>
      </c>
      <c r="AN8" s="59"/>
    </row>
    <row r="9" spans="2:40" ht="15.75" customHeight="1">
      <c r="B9" s="393" t="s">
        <v>0</v>
      </c>
      <c r="C9" s="409" t="s">
        <v>13</v>
      </c>
      <c r="D9" s="411" t="s">
        <v>14</v>
      </c>
      <c r="E9" s="399" t="s">
        <v>39</v>
      </c>
      <c r="F9" s="401" t="s">
        <v>1</v>
      </c>
      <c r="G9" s="403" t="s">
        <v>8</v>
      </c>
      <c r="H9" s="403" t="s">
        <v>8</v>
      </c>
      <c r="I9" s="405" t="s">
        <v>8</v>
      </c>
      <c r="J9" s="407" t="s">
        <v>8</v>
      </c>
      <c r="K9" s="380" t="s">
        <v>5</v>
      </c>
      <c r="L9" s="382"/>
      <c r="M9" s="380" t="s">
        <v>6</v>
      </c>
      <c r="N9" s="381"/>
      <c r="O9" s="380" t="s">
        <v>7</v>
      </c>
      <c r="P9" s="382"/>
      <c r="Q9" s="380" t="s">
        <v>3</v>
      </c>
      <c r="R9" s="381"/>
      <c r="S9" s="382"/>
      <c r="T9" s="59"/>
      <c r="V9" s="393" t="s">
        <v>0</v>
      </c>
      <c r="W9" s="409" t="s">
        <v>13</v>
      </c>
      <c r="X9" s="411" t="s">
        <v>14</v>
      </c>
      <c r="Y9" s="399" t="s">
        <v>39</v>
      </c>
      <c r="Z9" s="401" t="s">
        <v>1</v>
      </c>
      <c r="AA9" s="403" t="s">
        <v>8</v>
      </c>
      <c r="AB9" s="403" t="s">
        <v>8</v>
      </c>
      <c r="AC9" s="405" t="s">
        <v>8</v>
      </c>
      <c r="AD9" s="407" t="s">
        <v>8</v>
      </c>
      <c r="AE9" s="380" t="s">
        <v>5</v>
      </c>
      <c r="AF9" s="382"/>
      <c r="AG9" s="380" t="s">
        <v>6</v>
      </c>
      <c r="AH9" s="381"/>
      <c r="AI9" s="380" t="s">
        <v>7</v>
      </c>
      <c r="AJ9" s="382"/>
      <c r="AK9" s="380" t="s">
        <v>3</v>
      </c>
      <c r="AL9" s="381"/>
      <c r="AM9" s="382"/>
      <c r="AN9" s="59"/>
    </row>
    <row r="10" spans="2:40" ht="15.75" customHeight="1">
      <c r="B10" s="394"/>
      <c r="C10" s="410"/>
      <c r="D10" s="412"/>
      <c r="E10" s="400"/>
      <c r="F10" s="402"/>
      <c r="G10" s="404"/>
      <c r="H10" s="404"/>
      <c r="I10" s="406"/>
      <c r="J10" s="408"/>
      <c r="K10" s="34" t="s">
        <v>23</v>
      </c>
      <c r="L10" s="20" t="s">
        <v>2</v>
      </c>
      <c r="M10" s="68" t="s">
        <v>23</v>
      </c>
      <c r="N10" s="70" t="s">
        <v>2</v>
      </c>
      <c r="O10" s="37" t="s">
        <v>23</v>
      </c>
      <c r="P10" s="20" t="s">
        <v>2</v>
      </c>
      <c r="Q10" s="37" t="s">
        <v>8</v>
      </c>
      <c r="R10" s="34" t="s">
        <v>23</v>
      </c>
      <c r="S10" s="20" t="s">
        <v>2</v>
      </c>
      <c r="T10" s="59"/>
      <c r="V10" s="394"/>
      <c r="W10" s="410"/>
      <c r="X10" s="412"/>
      <c r="Y10" s="400"/>
      <c r="Z10" s="402"/>
      <c r="AA10" s="404"/>
      <c r="AB10" s="404"/>
      <c r="AC10" s="406"/>
      <c r="AD10" s="408"/>
      <c r="AE10" s="34" t="s">
        <v>23</v>
      </c>
      <c r="AF10" s="20" t="s">
        <v>2</v>
      </c>
      <c r="AG10" s="68" t="s">
        <v>23</v>
      </c>
      <c r="AH10" s="70" t="s">
        <v>2</v>
      </c>
      <c r="AI10" s="37" t="s">
        <v>23</v>
      </c>
      <c r="AJ10" s="20" t="s">
        <v>2</v>
      </c>
      <c r="AK10" s="37" t="s">
        <v>8</v>
      </c>
      <c r="AL10" s="34" t="s">
        <v>23</v>
      </c>
      <c r="AM10" s="20" t="s">
        <v>2</v>
      </c>
      <c r="AN10" s="59"/>
    </row>
    <row r="11" spans="2:40" ht="15.75" customHeight="1">
      <c r="B11" s="119">
        <v>1</v>
      </c>
      <c r="C11" s="120">
        <v>266</v>
      </c>
      <c r="D11" s="280">
        <v>212</v>
      </c>
      <c r="E11" s="121">
        <v>9</v>
      </c>
      <c r="F11" s="268">
        <v>4</v>
      </c>
      <c r="G11" s="49">
        <f>SUMIF(M4,"&gt;8",B11)+SUMIF(M4,"&gt;26",B11)+SUMIF(M4,"&gt;44",B11)+SUMIF(M4,"&gt;62",B11)-SUMIF(M4,"&lt;-9",B11)-SUMIF(M4,"&lt;-27",B11)-SUMIF(M4,"&lt;-45",B11)-SUMIF(M4,"&lt;-63",B11)</f>
        <v>1</v>
      </c>
      <c r="H11" s="268" t="str">
        <f aca="true" t="shared" si="0" ref="H11:H19">IF(G11=4,"| | | |",IF(G11=3,"| | |",IF(G11=2,"| |",IF(G11=1,"|",IF(G11=0,"",IF(G11=-1,"- |",G11))))))</f>
        <v>|</v>
      </c>
      <c r="I11" s="82">
        <f>SUMIF(N4,"&gt;8",B11)+SUMIF(N4,"&gt;26",B11)+SUMIF(N4,"&gt;44",B11)+SUMIF(N4,"&gt;62",B11)-SUMIF(N4,"&lt;-9",B11)-SUMIF(N4,"&lt;-27",B11)-SUMIF(N4,"&lt;-45",B11)-SUMIF(N4,"&lt;-63",B11)</f>
        <v>1</v>
      </c>
      <c r="J11" s="123" t="str">
        <f aca="true" t="shared" si="1" ref="J11:J19">IF(I11=4,"| | | |",IF(I11=3,"| | |",IF(I11=2,"| |",IF(I11=1,"|",IF(I11=0,"",IF(I11=-1,"- |",I11))))))</f>
        <v>|</v>
      </c>
      <c r="K11" s="161"/>
      <c r="L11" s="162"/>
      <c r="M11" s="163"/>
      <c r="N11" s="164"/>
      <c r="O11" s="161"/>
      <c r="P11" s="165"/>
      <c r="Q11" s="166"/>
      <c r="R11" s="167"/>
      <c r="S11" s="165"/>
      <c r="T11" s="248"/>
      <c r="U11" s="249"/>
      <c r="V11" s="119">
        <v>1</v>
      </c>
      <c r="W11" s="120">
        <v>266</v>
      </c>
      <c r="X11" s="280">
        <v>212</v>
      </c>
      <c r="Y11" s="121">
        <v>9</v>
      </c>
      <c r="Z11" s="268">
        <v>4</v>
      </c>
      <c r="AA11" s="49">
        <f>SUMIF(AG4,"&gt;8",V11)+SUMIF(AG4,"&gt;26",V11)+SUMIF(AG4,"&gt;44",V11)+SUMIF(AG4,"&gt;62",V11)-SUMIF(AG4,"&lt;-9",V11)-SUMIF(AG4,"&lt;-27",V11)-SUMIF(AG4,"&lt;-45",V11)-SUMIF(AG4,"&lt;-63",V11)</f>
        <v>1</v>
      </c>
      <c r="AB11" s="268" t="str">
        <f aca="true" t="shared" si="2" ref="AB11:AB19">IF(AA11=4,"| | | |",IF(AA11=3,"| | |",IF(AA11=2,"| |",IF(AA11=1,"|",IF(AA11=0,"",IF(AA11=-1,"- |",AA11))))))</f>
        <v>|</v>
      </c>
      <c r="AC11" s="82">
        <f>SUMIF(AH4,"&gt;8",V11)+SUMIF(AH4,"&gt;26",V11)+SUMIF(AH4,"&gt;44",V11)+SUMIF(AH4,"&gt;62",V11)-SUMIF(AH4,"&lt;-9",V11)-SUMIF(AH4,"&lt;-27",V11)-SUMIF(AH4,"&lt;-45",V11)-SUMIF(AH4,"&lt;-63",V11)</f>
        <v>1</v>
      </c>
      <c r="AD11" s="123" t="str">
        <f aca="true" t="shared" si="3" ref="AD11:AD19">IF(AC11=4,"| | | |",IF(AC11=3,"| | |",IF(AC11=2,"| |",IF(AC11=1,"|",IF(AC11=0,"",IF(AC11=-1,"- |",AC11))))))</f>
        <v>|</v>
      </c>
      <c r="AE11" s="161"/>
      <c r="AF11" s="162"/>
      <c r="AG11" s="163"/>
      <c r="AH11" s="164"/>
      <c r="AI11" s="161"/>
      <c r="AJ11" s="165"/>
      <c r="AK11" s="166"/>
      <c r="AL11" s="167"/>
      <c r="AM11" s="165"/>
      <c r="AN11" s="59"/>
    </row>
    <row r="12" spans="2:40" ht="15.75" customHeight="1">
      <c r="B12" s="124">
        <v>2</v>
      </c>
      <c r="C12" s="125">
        <v>138</v>
      </c>
      <c r="D12" s="281">
        <v>126</v>
      </c>
      <c r="E12" s="126">
        <v>15</v>
      </c>
      <c r="F12" s="266">
        <v>3</v>
      </c>
      <c r="G12" s="50">
        <f>SUMIF(M4,"&gt;14",B11)+SUMIF(M4,"&gt;32",B11)+SUMIF(M4,"&gt;50",B11)+SUMIF(M4,"&gt;68",B11)-SUMIF(M4,"&lt;-3",B11)-SUMIF(M4,"&lt;-21",B11)-SUMIF(M4,"&lt;-39",B11)-SUMIF(M4,"&lt;-57",B11)</f>
        <v>1</v>
      </c>
      <c r="H12" s="266" t="str">
        <f t="shared" si="0"/>
        <v>|</v>
      </c>
      <c r="I12" s="83">
        <f>SUMIF(N4,"&gt;14",B11)+SUMIF(N4,"&gt;32",B11)+SUMIF(N4,"&gt;50",B11)+SUMIF(N4,"&gt;68",B11)-SUMIF(N4,"&lt;-3",B11)-SUMIF(N4,"&lt;-21",B11)-SUMIF(N4,"&lt;-39",B11)-SUMIF(N4,"&lt;-57",B11)</f>
        <v>1</v>
      </c>
      <c r="J12" s="127" t="str">
        <f t="shared" si="1"/>
        <v>|</v>
      </c>
      <c r="K12" s="169"/>
      <c r="L12" s="170"/>
      <c r="M12" s="171"/>
      <c r="N12" s="172"/>
      <c r="O12" s="169"/>
      <c r="P12" s="173"/>
      <c r="Q12" s="174"/>
      <c r="R12" s="175"/>
      <c r="S12" s="173"/>
      <c r="T12" s="248"/>
      <c r="U12" s="249"/>
      <c r="V12" s="124">
        <v>2</v>
      </c>
      <c r="W12" s="125">
        <v>138</v>
      </c>
      <c r="X12" s="281">
        <v>126</v>
      </c>
      <c r="Y12" s="126">
        <v>15</v>
      </c>
      <c r="Z12" s="266">
        <v>3</v>
      </c>
      <c r="AA12" s="50">
        <f>SUMIF(AG4,"&gt;14",V11)+SUMIF(AG4,"&gt;32",V11)+SUMIF(AG4,"&gt;50",V11)+SUMIF(AG4,"&gt;68",V11)-SUMIF(AG4,"&lt;-3",V11)-SUMIF(AG4,"&lt;-21",V11)-SUMIF(AG4,"&lt;-39",V11)-SUMIF(AG4,"&lt;-57",V11)</f>
        <v>1</v>
      </c>
      <c r="AB12" s="266" t="str">
        <f t="shared" si="2"/>
        <v>|</v>
      </c>
      <c r="AC12" s="83">
        <f>SUMIF(AH4,"&gt;14",V11)+SUMIF(AH4,"&gt;32",V11)+SUMIF(AH4,"&gt;50",V11)+SUMIF(AH4,"&gt;68",V11)-SUMIF(AH4,"&lt;-3",V11)-SUMIF(AH4,"&lt;-21",V11)-SUMIF(AH4,"&lt;-39",V11)-SUMIF(AH4,"&lt;-57",V11)</f>
        <v>1</v>
      </c>
      <c r="AD12" s="127" t="str">
        <f t="shared" si="3"/>
        <v>|</v>
      </c>
      <c r="AE12" s="169"/>
      <c r="AF12" s="170"/>
      <c r="AG12" s="171"/>
      <c r="AH12" s="172"/>
      <c r="AI12" s="169"/>
      <c r="AJ12" s="173"/>
      <c r="AK12" s="174"/>
      <c r="AL12" s="175"/>
      <c r="AM12" s="173"/>
      <c r="AN12" s="59"/>
    </row>
    <row r="13" spans="2:40" ht="15.75" customHeight="1">
      <c r="B13" s="128">
        <v>3</v>
      </c>
      <c r="C13" s="129">
        <v>240</v>
      </c>
      <c r="D13" s="282">
        <v>230</v>
      </c>
      <c r="E13" s="130">
        <v>13</v>
      </c>
      <c r="F13" s="131">
        <v>4</v>
      </c>
      <c r="G13" s="47">
        <f>SUMIF(M4,"&gt;12",B11)+SUMIF(M4,"&gt;30",B11)+SUMIF(M4,"&gt;48",B11)+SUMIF(M4,"&gt;66",B11)-SUMIF(M4,"&lt;-5",B11)-SUMIF(M4,"&lt;-23",B11)-SUMIF(M4,"&lt;-41",B11)-SUMIF(M4,"&lt;-59",B11)</f>
        <v>1</v>
      </c>
      <c r="H13" s="131" t="str">
        <f t="shared" si="0"/>
        <v>|</v>
      </c>
      <c r="I13" s="84">
        <f>SUMIF(N4,"&gt;12",B11)+SUMIF(N4,"&gt;30",B11)+SUMIF(N4,"&gt;48",B11)+SUMIF(N4,"&gt;66",B11)-SUMIF(N4,"&lt;-5",B11)-SUMIF(N4,"&lt;-23",B11)-SUMIF(N4,"&lt;-41",B11)-SUMIF(N4,"&lt;-59",B11)</f>
        <v>1</v>
      </c>
      <c r="J13" s="132" t="str">
        <f t="shared" si="1"/>
        <v>|</v>
      </c>
      <c r="K13" s="177"/>
      <c r="L13" s="178"/>
      <c r="M13" s="179"/>
      <c r="N13" s="180"/>
      <c r="O13" s="177"/>
      <c r="P13" s="181"/>
      <c r="Q13" s="182"/>
      <c r="R13" s="183"/>
      <c r="S13" s="181"/>
      <c r="T13" s="248"/>
      <c r="U13" s="249"/>
      <c r="V13" s="128">
        <v>3</v>
      </c>
      <c r="W13" s="129">
        <v>240</v>
      </c>
      <c r="X13" s="282">
        <v>230</v>
      </c>
      <c r="Y13" s="263">
        <v>13</v>
      </c>
      <c r="Z13" s="131">
        <v>4</v>
      </c>
      <c r="AA13" s="47">
        <f>SUMIF(AG4,"&gt;12",V11)+SUMIF(AG4,"&gt;30",V11)+SUMIF(AG4,"&gt;48",V11)+SUMIF(AG4,"&gt;66",V11)-SUMIF(AG4,"&lt;-5",V11)-SUMIF(AG4,"&lt;-23",V11)-SUMIF(AG4,"&lt;-41",V11)-SUMIF(AG4,"&lt;-59",V11)</f>
        <v>1</v>
      </c>
      <c r="AB13" s="131" t="str">
        <f t="shared" si="2"/>
        <v>|</v>
      </c>
      <c r="AC13" s="84">
        <f>SUMIF(AH4,"&gt;12",V11)+SUMIF(AH4,"&gt;30",V11)+SUMIF(AH4,"&gt;48",V11)+SUMIF(AH4,"&gt;66",V11)-SUMIF(AH4,"&lt;-5",V11)-SUMIF(AH4,"&lt;-23",V11)-SUMIF(AH4,"&lt;-41",V11)-SUMIF(AH4,"&lt;-59",V11)</f>
        <v>1</v>
      </c>
      <c r="AD13" s="132" t="str">
        <f t="shared" si="3"/>
        <v>|</v>
      </c>
      <c r="AE13" s="177"/>
      <c r="AF13" s="178"/>
      <c r="AG13" s="179"/>
      <c r="AH13" s="180"/>
      <c r="AI13" s="177"/>
      <c r="AJ13" s="181"/>
      <c r="AK13" s="182"/>
      <c r="AL13" s="183"/>
      <c r="AM13" s="181"/>
      <c r="AN13" s="59"/>
    </row>
    <row r="14" spans="2:40" ht="15.75" customHeight="1">
      <c r="B14" s="119">
        <v>4</v>
      </c>
      <c r="C14" s="120">
        <v>335</v>
      </c>
      <c r="D14" s="280">
        <v>315</v>
      </c>
      <c r="E14" s="121">
        <v>3</v>
      </c>
      <c r="F14" s="268">
        <v>4</v>
      </c>
      <c r="G14" s="49">
        <f>SUMIF(M4,"&gt;2",B11)+SUMIF(M4,"&gt;20",B11)+SUMIF(M4,"&gt;38",B11)+SUMIF(M4,"&gt;56",B11)-SUMIF(M4,"&lt;-15",B11)-SUMIF(M4,"&lt;-33",B11)-SUMIF(M4,"&lt;-51",B11)-SUMIF(M4,"&lt;-69",B11)</f>
        <v>2</v>
      </c>
      <c r="H14" s="268" t="str">
        <f t="shared" si="0"/>
        <v>| |</v>
      </c>
      <c r="I14" s="82">
        <f>SUMIF(N4,"&gt;2",B11)+SUMIF(N4,"&gt;20",B11)+SUMIF(N4,"&gt;38",B11)+SUMIF(N4,"&gt;56",B11)-SUMIF(N4,"&lt;-15",B11)-SUMIF(N4,"&lt;-33",B11)-SUMIF(N4,"&lt;-51",B11)-SUMIF(N4,"&lt;-69",B11)</f>
        <v>1</v>
      </c>
      <c r="J14" s="123" t="str">
        <f t="shared" si="1"/>
        <v>|</v>
      </c>
      <c r="K14" s="161"/>
      <c r="L14" s="165"/>
      <c r="M14" s="163"/>
      <c r="N14" s="164"/>
      <c r="O14" s="161"/>
      <c r="P14" s="165"/>
      <c r="Q14" s="166"/>
      <c r="R14" s="167"/>
      <c r="S14" s="165"/>
      <c r="T14" s="248"/>
      <c r="U14" s="249"/>
      <c r="V14" s="119">
        <v>4</v>
      </c>
      <c r="W14" s="120">
        <v>335</v>
      </c>
      <c r="X14" s="280">
        <v>315</v>
      </c>
      <c r="Y14" s="121">
        <v>3</v>
      </c>
      <c r="Z14" s="268">
        <v>4</v>
      </c>
      <c r="AA14" s="49">
        <f>SUMIF(AG4,"&gt;2",V11)+SUMIF(AG4,"&gt;20",V11)+SUMIF(AG4,"&gt;38",V11)+SUMIF(AG4,"&gt;56",V11)-SUMIF(AG4,"&lt;-15",V11)-SUMIF(AG4,"&lt;-33",V11)-SUMIF(AG4,"&lt;-51",V11)-SUMIF(AG4,"&lt;-69",V11)</f>
        <v>2</v>
      </c>
      <c r="AB14" s="268" t="str">
        <f t="shared" si="2"/>
        <v>| |</v>
      </c>
      <c r="AC14" s="82">
        <f>SUMIF(AH4,"&gt;2",V11)+SUMIF(AH4,"&gt;20",V11)+SUMIF(AH4,"&gt;38",V11)+SUMIF(AH4,"&gt;56",V11)-SUMIF(AH4,"&lt;-15",V11)-SUMIF(AH4,"&lt;-33",V11)-SUMIF(AH4,"&lt;-51",V11)-SUMIF(AH4,"&lt;-69",V11)</f>
        <v>1</v>
      </c>
      <c r="AD14" s="123" t="str">
        <f t="shared" si="3"/>
        <v>|</v>
      </c>
      <c r="AE14" s="161"/>
      <c r="AF14" s="165"/>
      <c r="AG14" s="163"/>
      <c r="AH14" s="164"/>
      <c r="AI14" s="161"/>
      <c r="AJ14" s="165"/>
      <c r="AK14" s="166"/>
      <c r="AL14" s="167"/>
      <c r="AM14" s="165"/>
      <c r="AN14" s="59"/>
    </row>
    <row r="15" spans="2:40" ht="15.75" customHeight="1">
      <c r="B15" s="124">
        <v>5</v>
      </c>
      <c r="C15" s="125">
        <v>290</v>
      </c>
      <c r="D15" s="281">
        <v>256</v>
      </c>
      <c r="E15" s="126">
        <v>7</v>
      </c>
      <c r="F15" s="266">
        <v>4</v>
      </c>
      <c r="G15" s="50">
        <f>SUMIF(M4,"&gt;6",B11)+SUMIF(M4,"&gt;24",B11)+SUMIF(M4,"&gt;42",B11)+SUMIF(M4,"&gt;60",B11)-SUMIF(M4,"&lt;-11",B11)-SUMIF(M4,"&lt;-29",B11)-SUMIF(M4,"&lt;-47",B11)-SUMIF(M4,"&lt;-65",B11)</f>
        <v>1</v>
      </c>
      <c r="H15" s="266" t="str">
        <f t="shared" si="0"/>
        <v>|</v>
      </c>
      <c r="I15" s="83">
        <f>SUMIF(N4,"&gt;6",B11)+SUMIF(N4,"&gt;24",B11)+SUMIF(N4,"&gt;42",B11)+SUMIF(N4,"&gt;60",B11)-SUMIF(N4,"&lt;-11",B11)-SUMIF(N4,"&lt;-29",B11)-SUMIF(N4,"&lt;-47",B11)-SUMIF(N4,"&lt;-65",B11)</f>
        <v>1</v>
      </c>
      <c r="J15" s="127" t="str">
        <f t="shared" si="1"/>
        <v>|</v>
      </c>
      <c r="K15" s="169"/>
      <c r="L15" s="173"/>
      <c r="M15" s="171"/>
      <c r="N15" s="172"/>
      <c r="O15" s="169"/>
      <c r="P15" s="173"/>
      <c r="Q15" s="174"/>
      <c r="R15" s="175"/>
      <c r="S15" s="173"/>
      <c r="T15" s="248"/>
      <c r="U15" s="249"/>
      <c r="V15" s="124">
        <v>5</v>
      </c>
      <c r="W15" s="125">
        <v>290</v>
      </c>
      <c r="X15" s="281">
        <v>256</v>
      </c>
      <c r="Y15" s="126">
        <v>7</v>
      </c>
      <c r="Z15" s="266">
        <v>4</v>
      </c>
      <c r="AA15" s="50">
        <f>SUMIF(AG4,"&gt;6",V11)+SUMIF(AG4,"&gt;24",V11)+SUMIF(AG4,"&gt;42",V11)+SUMIF(AG4,"&gt;60",V11)-SUMIF(AG4,"&lt;-11",V11)-SUMIF(AG4,"&lt;-29",V11)-SUMIF(AG4,"&lt;-47",V11)-SUMIF(AG4,"&lt;-65",V11)</f>
        <v>1</v>
      </c>
      <c r="AB15" s="266" t="str">
        <f t="shared" si="2"/>
        <v>|</v>
      </c>
      <c r="AC15" s="83">
        <f>SUMIF(AH4,"&gt;6",V11)+SUMIF(AH4,"&gt;24",V11)+SUMIF(AH4,"&gt;42",V11)+SUMIF(AH4,"&gt;60",V11)-SUMIF(AH4,"&lt;-11",V11)-SUMIF(AH4,"&lt;-29",V11)-SUMIF(AH4,"&lt;-47",V11)-SUMIF(AH4,"&lt;-65",V11)</f>
        <v>1</v>
      </c>
      <c r="AD15" s="127" t="str">
        <f t="shared" si="3"/>
        <v>|</v>
      </c>
      <c r="AE15" s="169"/>
      <c r="AF15" s="173"/>
      <c r="AG15" s="171"/>
      <c r="AH15" s="172"/>
      <c r="AI15" s="169"/>
      <c r="AJ15" s="173"/>
      <c r="AK15" s="174"/>
      <c r="AL15" s="175"/>
      <c r="AM15" s="173"/>
      <c r="AN15" s="59"/>
    </row>
    <row r="16" spans="2:40" ht="15.75" customHeight="1">
      <c r="B16" s="128">
        <v>6</v>
      </c>
      <c r="C16" s="129">
        <v>175</v>
      </c>
      <c r="D16" s="282">
        <v>165</v>
      </c>
      <c r="E16" s="130">
        <v>11</v>
      </c>
      <c r="F16" s="131">
        <v>3</v>
      </c>
      <c r="G16" s="47">
        <f>SUMIF(M4,"&gt;10",B11)+SUMIF(M4,"&gt;28",B11)+SUMIF(M4,"&gt;46",B11)+SUMIF(M4,"&gt;64",B11)-SUMIF(M4,"&lt;-7",B11)-SUMIF(M4,"&lt;-25",B11)-SUMIF(M4,"&lt;-43",B11)-SUMIF(M4,"&lt;-61",B11)</f>
        <v>1</v>
      </c>
      <c r="H16" s="131" t="str">
        <f t="shared" si="0"/>
        <v>|</v>
      </c>
      <c r="I16" s="84">
        <f>SUMIF(N4,"&gt;10",B11)+SUMIF(N4,"&gt;28",B11)+SUMIF(N4,"&gt;46",B11)+SUMIF(N4,"&gt;64",B11)-SUMIF(N4,"&lt;-7",B11)-SUMIF(N4,"&lt;-25",B11)-SUMIF(N4,"&lt;-43",B11)-SUMIF(N4,"&lt;-61",B11)</f>
        <v>1</v>
      </c>
      <c r="J16" s="132" t="str">
        <f t="shared" si="1"/>
        <v>|</v>
      </c>
      <c r="K16" s="177"/>
      <c r="L16" s="181"/>
      <c r="M16" s="179"/>
      <c r="N16" s="180"/>
      <c r="O16" s="177"/>
      <c r="P16" s="181"/>
      <c r="Q16" s="182"/>
      <c r="R16" s="183"/>
      <c r="S16" s="181"/>
      <c r="T16" s="248"/>
      <c r="U16" s="249"/>
      <c r="V16" s="128">
        <v>6</v>
      </c>
      <c r="W16" s="129">
        <v>175</v>
      </c>
      <c r="X16" s="282">
        <v>165</v>
      </c>
      <c r="Y16" s="263">
        <v>11</v>
      </c>
      <c r="Z16" s="131">
        <v>3</v>
      </c>
      <c r="AA16" s="47">
        <f>SUMIF(AG4,"&gt;10",V11)+SUMIF(AG4,"&gt;28",V11)+SUMIF(AG4,"&gt;46",V11)+SUMIF(AG4,"&gt;64",V11)-SUMIF(AG4,"&lt;-7",V11)-SUMIF(AG4,"&lt;-25",V11)-SUMIF(AG4,"&lt;-43",V11)-SUMIF(AG4,"&lt;-61",V11)</f>
        <v>1</v>
      </c>
      <c r="AB16" s="131" t="str">
        <f t="shared" si="2"/>
        <v>|</v>
      </c>
      <c r="AC16" s="84">
        <f>SUMIF(AH4,"&gt;10",V11)+SUMIF(AH4,"&gt;28",V11)+SUMIF(AH4,"&gt;46",V11)+SUMIF(AH4,"&gt;64",V11)-SUMIF(AH4,"&lt;-7",V11)-SUMIF(AH4,"&lt;-25",V11)-SUMIF(AH4,"&lt;-43",V11)-SUMIF(AH4,"&lt;-61",V11)</f>
        <v>1</v>
      </c>
      <c r="AD16" s="132" t="str">
        <f t="shared" si="3"/>
        <v>|</v>
      </c>
      <c r="AE16" s="177"/>
      <c r="AF16" s="181"/>
      <c r="AG16" s="179"/>
      <c r="AH16" s="180"/>
      <c r="AI16" s="177"/>
      <c r="AJ16" s="181"/>
      <c r="AK16" s="182"/>
      <c r="AL16" s="183"/>
      <c r="AM16" s="181"/>
      <c r="AN16" s="59"/>
    </row>
    <row r="17" spans="2:40" ht="15.75" customHeight="1">
      <c r="B17" s="119">
        <v>7</v>
      </c>
      <c r="C17" s="120">
        <v>465</v>
      </c>
      <c r="D17" s="280">
        <v>400</v>
      </c>
      <c r="E17" s="121">
        <v>1</v>
      </c>
      <c r="F17" s="268">
        <v>5</v>
      </c>
      <c r="G17" s="49">
        <f>SUMIF(M4,"&gt;0",B11)+SUMIF(M4,"&gt;18",B11)+SUMIF(M4,"&gt;36",B11)+SUMIF(M4,"&gt;54",B11)-SUMIF(M4,"&lt;-17",B11)-SUMIF(M4,"&lt;-35",B11)-SUMIF(M4,"&lt;-53",B11)-SUMIF(M4,"&lt;-71",B11)</f>
        <v>2</v>
      </c>
      <c r="H17" s="268" t="str">
        <f t="shared" si="0"/>
        <v>| |</v>
      </c>
      <c r="I17" s="82">
        <f>SUMIF(N4,"&gt;0",B11)+SUMIF(N4,"&gt;18",B11)+SUMIF(N4,"&gt;36",B11)+SUMIF(N4,"&gt;54",B11)-SUMIF(N4,"&lt;-17",B11)-SUMIF(N4,"&lt;-35",B11)-SUMIF(N4,"&lt;-53",B11)-SUMIF(N4,"&lt;-71",B11)</f>
        <v>2</v>
      </c>
      <c r="J17" s="123" t="str">
        <f t="shared" si="1"/>
        <v>| |</v>
      </c>
      <c r="K17" s="161"/>
      <c r="L17" s="165"/>
      <c r="M17" s="163"/>
      <c r="N17" s="164"/>
      <c r="O17" s="161"/>
      <c r="P17" s="165"/>
      <c r="Q17" s="166"/>
      <c r="R17" s="167"/>
      <c r="S17" s="165"/>
      <c r="T17" s="248"/>
      <c r="U17" s="249"/>
      <c r="V17" s="119">
        <v>7</v>
      </c>
      <c r="W17" s="120">
        <v>465</v>
      </c>
      <c r="X17" s="280">
        <v>400</v>
      </c>
      <c r="Y17" s="121">
        <v>1</v>
      </c>
      <c r="Z17" s="268">
        <v>5</v>
      </c>
      <c r="AA17" s="49">
        <f>SUMIF(AG4,"&gt;0",V11)+SUMIF(AG4,"&gt;18",V11)+SUMIF(AG4,"&gt;36",V11)+SUMIF(AG4,"&gt;54",V11)-SUMIF(AG4,"&lt;-17",V11)-SUMIF(AG4,"&lt;-35",V11)-SUMIF(AG4,"&lt;-53",V11)-SUMIF(AG4,"&lt;-71",V11)</f>
        <v>2</v>
      </c>
      <c r="AB17" s="268" t="str">
        <f t="shared" si="2"/>
        <v>| |</v>
      </c>
      <c r="AC17" s="82">
        <f>SUMIF(AH4,"&gt;0",V11)+SUMIF(AH4,"&gt;18",V11)+SUMIF(AH4,"&gt;36",V11)+SUMIF(AH4,"&gt;54",V11)-SUMIF(AH4,"&lt;-17",V11)-SUMIF(AH4,"&lt;-35",V11)-SUMIF(AH4,"&lt;-53",V11)-SUMIF(AH4,"&lt;-71",V11)</f>
        <v>2</v>
      </c>
      <c r="AD17" s="123" t="str">
        <f t="shared" si="3"/>
        <v>| |</v>
      </c>
      <c r="AE17" s="161"/>
      <c r="AF17" s="165"/>
      <c r="AG17" s="163"/>
      <c r="AH17" s="164"/>
      <c r="AI17" s="161"/>
      <c r="AJ17" s="165"/>
      <c r="AK17" s="166"/>
      <c r="AL17" s="167"/>
      <c r="AM17" s="165"/>
      <c r="AN17" s="59"/>
    </row>
    <row r="18" spans="2:40" ht="15.75" customHeight="1">
      <c r="B18" s="124">
        <v>8</v>
      </c>
      <c r="C18" s="125">
        <v>304</v>
      </c>
      <c r="D18" s="281">
        <v>215</v>
      </c>
      <c r="E18" s="126">
        <v>17</v>
      </c>
      <c r="F18" s="266">
        <v>4</v>
      </c>
      <c r="G18" s="50">
        <f>SUMIF(M4,"&gt;16",B11)+SUMIF(M4,"&gt;34",B11)+SUMIF(M4,"&gt;52",B11)+SUMIF(M4,"&gt;70",B11)-SUMIF(M4,"&lt;-1",B11)-SUMIF(M4,"&lt;-19",B11)-SUMIF(M4,"&lt;-37",B11)-SUMIF(M4,"&lt;-55",B11)</f>
        <v>1</v>
      </c>
      <c r="H18" s="266" t="str">
        <f t="shared" si="0"/>
        <v>|</v>
      </c>
      <c r="I18" s="83">
        <f>SUMIF(N4,"&gt;16",B11)+SUMIF(N4,"&gt;34",B11)+SUMIF(N4,"&gt;52",B11)+SUMIF(N4,"&gt;70",B11)-SUMIF(N4,"&lt;-1",B11)-SUMIF(N4,"&lt;-19",B11)-SUMIF(N4,"&lt;-37",B11)-SUMIF(N4,"&lt;-55",B11)</f>
        <v>1</v>
      </c>
      <c r="J18" s="127" t="str">
        <f t="shared" si="1"/>
        <v>|</v>
      </c>
      <c r="K18" s="169"/>
      <c r="L18" s="173"/>
      <c r="M18" s="171"/>
      <c r="N18" s="172"/>
      <c r="O18" s="169"/>
      <c r="P18" s="173"/>
      <c r="Q18" s="174"/>
      <c r="R18" s="175"/>
      <c r="S18" s="173"/>
      <c r="T18" s="248"/>
      <c r="U18" s="249"/>
      <c r="V18" s="124">
        <v>8</v>
      </c>
      <c r="W18" s="125">
        <v>304</v>
      </c>
      <c r="X18" s="281">
        <v>215</v>
      </c>
      <c r="Y18" s="126">
        <v>17</v>
      </c>
      <c r="Z18" s="266">
        <v>4</v>
      </c>
      <c r="AA18" s="50">
        <f>SUMIF(AG4,"&gt;16",V11)+SUMIF(AG4,"&gt;34",V11)+SUMIF(AG4,"&gt;52",V11)+SUMIF(AG4,"&gt;70",V11)-SUMIF(AG4,"&lt;-1",V11)-SUMIF(AG4,"&lt;-19",V11)-SUMIF(AG4,"&lt;-37",V11)-SUMIF(AG4,"&lt;-55",V11)</f>
        <v>1</v>
      </c>
      <c r="AB18" s="266" t="str">
        <f t="shared" si="2"/>
        <v>|</v>
      </c>
      <c r="AC18" s="83">
        <f>SUMIF(AH4,"&gt;16",V11)+SUMIF(AH4,"&gt;34",V11)+SUMIF(AH4,"&gt;52",V11)+SUMIF(AH4,"&gt;70",V11)-SUMIF(AH4,"&lt;-1",V11)-SUMIF(AH4,"&lt;-19",V11)-SUMIF(AH4,"&lt;-37",V11)-SUMIF(AH4,"&lt;-55",V11)</f>
        <v>1</v>
      </c>
      <c r="AD18" s="127" t="str">
        <f t="shared" si="3"/>
        <v>|</v>
      </c>
      <c r="AE18" s="169"/>
      <c r="AF18" s="173"/>
      <c r="AG18" s="171"/>
      <c r="AH18" s="172"/>
      <c r="AI18" s="169"/>
      <c r="AJ18" s="173"/>
      <c r="AK18" s="174"/>
      <c r="AL18" s="175"/>
      <c r="AM18" s="173"/>
      <c r="AN18" s="59"/>
    </row>
    <row r="19" spans="2:40" ht="15.75" customHeight="1">
      <c r="B19" s="133">
        <v>9</v>
      </c>
      <c r="C19" s="134">
        <v>278</v>
      </c>
      <c r="D19" s="283">
        <v>269</v>
      </c>
      <c r="E19" s="130">
        <v>5</v>
      </c>
      <c r="F19" s="131">
        <v>4</v>
      </c>
      <c r="G19" s="47">
        <f>SUMIF(M4,"&gt;4",B11)+SUMIF(M4,"&gt;22",B11)+SUMIF(M4,"&gt;40",B11)+SUMIF(M4,"&gt;58",B11)-SUMIF(M4,"&lt;-13",B11)-SUMIF(M4,"&lt;-31",B11)-SUMIF(M4,"&lt;-49",B11)-SUMIF(M4,"&lt;-67",B11)</f>
        <v>2</v>
      </c>
      <c r="H19" s="131" t="str">
        <f t="shared" si="0"/>
        <v>| |</v>
      </c>
      <c r="I19" s="84">
        <f>SUMIF(N4,"&gt;4",B11)+SUMIF(N4,"&gt;22",B11)+SUMIF(N4,"&gt;40",B11)+SUMIF(N4,"&gt;58",B11)-SUMIF(N4,"&lt;-13",B11)-SUMIF(N4,"&lt;-31",B11)-SUMIF(N4,"&lt;-49",B11)-SUMIF(N4,"&lt;-67",B11)</f>
        <v>1</v>
      </c>
      <c r="J19" s="132" t="str">
        <f t="shared" si="1"/>
        <v>|</v>
      </c>
      <c r="K19" s="177"/>
      <c r="L19" s="181"/>
      <c r="M19" s="179"/>
      <c r="N19" s="180"/>
      <c r="O19" s="262"/>
      <c r="P19" s="186"/>
      <c r="Q19" s="187"/>
      <c r="R19" s="264"/>
      <c r="S19" s="186"/>
      <c r="T19" s="248"/>
      <c r="U19" s="249"/>
      <c r="V19" s="265">
        <v>9</v>
      </c>
      <c r="W19" s="134">
        <v>278</v>
      </c>
      <c r="X19" s="283">
        <v>269</v>
      </c>
      <c r="Y19" s="263">
        <v>5</v>
      </c>
      <c r="Z19" s="131">
        <v>4</v>
      </c>
      <c r="AA19" s="47">
        <f>SUMIF(AG4,"&gt;4",V11)+SUMIF(AG4,"&gt;22",V11)+SUMIF(AG4,"&gt;40",V11)+SUMIF(AG4,"&gt;58",V11)-SUMIF(AG4,"&lt;-13",V11)-SUMIF(AG4,"&lt;-31",V11)-SUMIF(AG4,"&lt;-49",V11)-SUMIF(AG4,"&lt;-67",V11)</f>
        <v>2</v>
      </c>
      <c r="AB19" s="131" t="str">
        <f t="shared" si="2"/>
        <v>| |</v>
      </c>
      <c r="AC19" s="84">
        <f>SUMIF(AH4,"&gt;4",V11)+SUMIF(AH4,"&gt;22",V11)+SUMIF(AH4,"&gt;40",V11)+SUMIF(AH4,"&gt;58",V11)-SUMIF(AH4,"&lt;-13",V11)-SUMIF(AH4,"&lt;-31",V11)-SUMIF(AH4,"&lt;-49",V11)-SUMIF(AH4,"&lt;-67",V11)</f>
        <v>1</v>
      </c>
      <c r="AD19" s="132" t="str">
        <f t="shared" si="3"/>
        <v>|</v>
      </c>
      <c r="AE19" s="177"/>
      <c r="AF19" s="181"/>
      <c r="AG19" s="179"/>
      <c r="AH19" s="180"/>
      <c r="AI19" s="185"/>
      <c r="AJ19" s="186"/>
      <c r="AK19" s="187"/>
      <c r="AL19" s="188"/>
      <c r="AM19" s="186"/>
      <c r="AN19" s="59"/>
    </row>
    <row r="20" spans="2:40" ht="15.75" customHeight="1">
      <c r="B20" s="135" t="s">
        <v>4</v>
      </c>
      <c r="C20" s="136">
        <f>SUM(C11:C19)</f>
        <v>2491</v>
      </c>
      <c r="D20" s="284">
        <f>SUM(D11:D19)</f>
        <v>2188</v>
      </c>
      <c r="E20" s="137" t="s">
        <v>4</v>
      </c>
      <c r="F20" s="138">
        <f>SUM(F11:F19)</f>
        <v>35</v>
      </c>
      <c r="G20" s="48">
        <f>SUM(G11:G19)</f>
        <v>12</v>
      </c>
      <c r="H20" s="48">
        <f>G20</f>
        <v>12</v>
      </c>
      <c r="I20" s="139">
        <f>SUM(I11:I19)</f>
        <v>10</v>
      </c>
      <c r="J20" s="140">
        <f>I20</f>
        <v>10</v>
      </c>
      <c r="K20" s="191"/>
      <c r="L20" s="192"/>
      <c r="M20" s="193"/>
      <c r="N20" s="194"/>
      <c r="O20" s="195"/>
      <c r="P20" s="192"/>
      <c r="Q20" s="196"/>
      <c r="R20" s="195"/>
      <c r="S20" s="192"/>
      <c r="T20" s="248"/>
      <c r="U20" s="249"/>
      <c r="V20" s="135" t="s">
        <v>4</v>
      </c>
      <c r="W20" s="136">
        <f>SUM(W11:W19)</f>
        <v>2491</v>
      </c>
      <c r="X20" s="284">
        <f>SUM(X11:X19)</f>
        <v>2188</v>
      </c>
      <c r="Y20" s="137" t="s">
        <v>4</v>
      </c>
      <c r="Z20" s="138">
        <f>SUM(Z11:Z19)</f>
        <v>35</v>
      </c>
      <c r="AA20" s="48">
        <f>SUM(AA11:AA19)</f>
        <v>12</v>
      </c>
      <c r="AB20" s="48">
        <f>AA20</f>
        <v>12</v>
      </c>
      <c r="AC20" s="139">
        <f>SUM(AC11:AC19)</f>
        <v>10</v>
      </c>
      <c r="AD20" s="140">
        <f>AC20</f>
        <v>10</v>
      </c>
      <c r="AE20" s="191"/>
      <c r="AF20" s="192"/>
      <c r="AG20" s="193"/>
      <c r="AH20" s="194"/>
      <c r="AI20" s="195"/>
      <c r="AJ20" s="192"/>
      <c r="AK20" s="196"/>
      <c r="AL20" s="195"/>
      <c r="AM20" s="192"/>
      <c r="AN20" s="59"/>
    </row>
    <row r="21" spans="1:40" ht="11.25" customHeight="1">
      <c r="A21" s="5"/>
      <c r="B21" s="383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222"/>
      <c r="U21" s="222"/>
      <c r="V21" s="383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5"/>
    </row>
    <row r="22" spans="1:40" ht="11.25" customHeight="1">
      <c r="A22" s="5"/>
      <c r="B22" s="385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222"/>
      <c r="U22" s="222"/>
      <c r="V22" s="385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5"/>
    </row>
    <row r="23" spans="2:40" ht="15.75" customHeight="1">
      <c r="B23" s="360" t="s">
        <v>0</v>
      </c>
      <c r="C23" s="376" t="s">
        <v>13</v>
      </c>
      <c r="D23" s="378" t="s">
        <v>14</v>
      </c>
      <c r="E23" s="366" t="s">
        <v>39</v>
      </c>
      <c r="F23" s="368" t="s">
        <v>1</v>
      </c>
      <c r="G23" s="370" t="s">
        <v>8</v>
      </c>
      <c r="H23" s="370" t="s">
        <v>8</v>
      </c>
      <c r="I23" s="372" t="s">
        <v>8</v>
      </c>
      <c r="J23" s="374" t="s">
        <v>8</v>
      </c>
      <c r="K23" s="349" t="s">
        <v>5</v>
      </c>
      <c r="L23" s="350"/>
      <c r="M23" s="349" t="s">
        <v>6</v>
      </c>
      <c r="N23" s="351"/>
      <c r="O23" s="349" t="s">
        <v>7</v>
      </c>
      <c r="P23" s="350"/>
      <c r="Q23" s="349" t="s">
        <v>3</v>
      </c>
      <c r="R23" s="351"/>
      <c r="S23" s="350"/>
      <c r="T23" s="248"/>
      <c r="U23" s="249"/>
      <c r="V23" s="360" t="s">
        <v>0</v>
      </c>
      <c r="W23" s="376" t="s">
        <v>13</v>
      </c>
      <c r="X23" s="378" t="s">
        <v>14</v>
      </c>
      <c r="Y23" s="366" t="s">
        <v>39</v>
      </c>
      <c r="Z23" s="368" t="s">
        <v>1</v>
      </c>
      <c r="AA23" s="370" t="s">
        <v>8</v>
      </c>
      <c r="AB23" s="370" t="s">
        <v>8</v>
      </c>
      <c r="AC23" s="372" t="s">
        <v>8</v>
      </c>
      <c r="AD23" s="374" t="s">
        <v>8</v>
      </c>
      <c r="AE23" s="349" t="s">
        <v>5</v>
      </c>
      <c r="AF23" s="350"/>
      <c r="AG23" s="349" t="s">
        <v>6</v>
      </c>
      <c r="AH23" s="351"/>
      <c r="AI23" s="349" t="s">
        <v>7</v>
      </c>
      <c r="AJ23" s="350"/>
      <c r="AK23" s="349" t="s">
        <v>3</v>
      </c>
      <c r="AL23" s="351"/>
      <c r="AM23" s="350"/>
      <c r="AN23" s="59"/>
    </row>
    <row r="24" spans="2:40" ht="15.75" customHeight="1">
      <c r="B24" s="361"/>
      <c r="C24" s="377"/>
      <c r="D24" s="379"/>
      <c r="E24" s="367"/>
      <c r="F24" s="369"/>
      <c r="G24" s="371"/>
      <c r="H24" s="371"/>
      <c r="I24" s="373"/>
      <c r="J24" s="375"/>
      <c r="K24" s="198" t="s">
        <v>23</v>
      </c>
      <c r="L24" s="199" t="s">
        <v>2</v>
      </c>
      <c r="M24" s="200" t="s">
        <v>23</v>
      </c>
      <c r="N24" s="201" t="s">
        <v>2</v>
      </c>
      <c r="O24" s="202" t="s">
        <v>23</v>
      </c>
      <c r="P24" s="199" t="s">
        <v>2</v>
      </c>
      <c r="Q24" s="202" t="s">
        <v>8</v>
      </c>
      <c r="R24" s="198" t="s">
        <v>23</v>
      </c>
      <c r="S24" s="199" t="s">
        <v>2</v>
      </c>
      <c r="T24" s="248"/>
      <c r="U24" s="249"/>
      <c r="V24" s="361"/>
      <c r="W24" s="377"/>
      <c r="X24" s="379"/>
      <c r="Y24" s="367"/>
      <c r="Z24" s="369"/>
      <c r="AA24" s="371"/>
      <c r="AB24" s="371"/>
      <c r="AC24" s="373"/>
      <c r="AD24" s="375"/>
      <c r="AE24" s="198" t="s">
        <v>23</v>
      </c>
      <c r="AF24" s="199" t="s">
        <v>2</v>
      </c>
      <c r="AG24" s="200" t="s">
        <v>23</v>
      </c>
      <c r="AH24" s="201" t="s">
        <v>2</v>
      </c>
      <c r="AI24" s="202" t="s">
        <v>23</v>
      </c>
      <c r="AJ24" s="199" t="s">
        <v>2</v>
      </c>
      <c r="AK24" s="202" t="s">
        <v>8</v>
      </c>
      <c r="AL24" s="198" t="s">
        <v>23</v>
      </c>
      <c r="AM24" s="199" t="s">
        <v>2</v>
      </c>
      <c r="AN24" s="59"/>
    </row>
    <row r="25" spans="2:40" ht="15.75" customHeight="1">
      <c r="B25" s="119">
        <v>10</v>
      </c>
      <c r="C25" s="120">
        <v>111</v>
      </c>
      <c r="D25" s="280">
        <v>103</v>
      </c>
      <c r="E25" s="121">
        <v>14</v>
      </c>
      <c r="F25" s="268">
        <v>3</v>
      </c>
      <c r="G25" s="49">
        <f>SUMIF(M4,"&gt;13",B11)+SUMIF(M4,"&gt;31",B11)+SUMIF(M4,"&gt;49",B11)+SUMIF(M4,"&gt;67",B11)-SUMIF(M4,"&lt;-4",B11)-SUMIF(M4,"&lt;-22",B11)-SUMIF(M4,"&lt;-40",B11)-SUMIF(M4,"&lt;-58",B11)</f>
        <v>1</v>
      </c>
      <c r="H25" s="268" t="str">
        <f aca="true" t="shared" si="4" ref="H25:H33">IF(G25=4,"| | | |",IF(G25=3,"| | |",IF(G25=2,"| |",IF(G25=1,"|",IF(G25=0,"",IF(G25=-1,"- |",G25))))))</f>
        <v>|</v>
      </c>
      <c r="I25" s="82">
        <f>SUMIF(N4,"&gt;13",B11)+SUMIF(N4,"&gt;31",B11)+SUMIF(N4,"&gt;49",B11)+SUMIF(N4,"&gt;67",B11)-SUMIF(N4,"&lt;-4",B11)-SUMIF(N4,"&lt;-22",B11)-SUMIF(N4,"&lt;-40",B11)-SUMIF(N4,"&lt;-58",B11)</f>
        <v>1</v>
      </c>
      <c r="J25" s="123" t="str">
        <f aca="true" t="shared" si="5" ref="J25:J33">IF(I25=4,"| | | |",IF(I25=3,"| | |",IF(I25=2,"| |",IF(I25=1,"|",IF(I25=0,"",IF(I25=-1,"- |",I25))))))</f>
        <v>|</v>
      </c>
      <c r="K25" s="161"/>
      <c r="L25" s="162"/>
      <c r="M25" s="163"/>
      <c r="N25" s="164"/>
      <c r="O25" s="161"/>
      <c r="P25" s="165"/>
      <c r="Q25" s="166"/>
      <c r="R25" s="167"/>
      <c r="S25" s="165"/>
      <c r="T25" s="248"/>
      <c r="U25" s="249"/>
      <c r="V25" s="119">
        <v>10</v>
      </c>
      <c r="W25" s="120">
        <v>111</v>
      </c>
      <c r="X25" s="280">
        <v>103</v>
      </c>
      <c r="Y25" s="121">
        <v>14</v>
      </c>
      <c r="Z25" s="268">
        <v>3</v>
      </c>
      <c r="AA25" s="49">
        <f>SUMIF(AG4,"&gt;13",V11)+SUMIF(AG4,"&gt;31",V11)+SUMIF(AG4,"&gt;49",V11)+SUMIF(AG4,"&gt;67",V11)-SUMIF(AG4,"&lt;-4",V11)-SUMIF(AG4,"&lt;-22",V11)-SUMIF(AG4,"&lt;-40",V11)-SUMIF(AG4,"&lt;-58",V11)</f>
        <v>1</v>
      </c>
      <c r="AB25" s="268" t="str">
        <f aca="true" t="shared" si="6" ref="AB25:AB33">IF(AA25=4,"| | | |",IF(AA25=3,"| | |",IF(AA25=2,"| |",IF(AA25=1,"|",IF(AA25=0,"",IF(AA25=-1,"- |",AA25))))))</f>
        <v>|</v>
      </c>
      <c r="AC25" s="82">
        <f>SUMIF(AH4,"&gt;13",V11)+SUMIF(AH4,"&gt;31",V11)+SUMIF(AH4,"&gt;49",V11)+SUMIF(AH4,"&gt;67",V11)-SUMIF(AH4,"&lt;-4",V11)-SUMIF(AH4,"&lt;-22",V11)-SUMIF(AH4,"&lt;-40",V11)-SUMIF(AH4,"&lt;-58",V11)</f>
        <v>1</v>
      </c>
      <c r="AD25" s="123" t="str">
        <f aca="true" t="shared" si="7" ref="AD25:AD33">IF(AC25=4,"| | | |",IF(AC25=3,"| | |",IF(AC25=2,"| |",IF(AC25=1,"|",IF(AC25=0,"",IF(AC25=-1,"- |",AC25))))))</f>
        <v>|</v>
      </c>
      <c r="AE25" s="161"/>
      <c r="AF25" s="162"/>
      <c r="AG25" s="163"/>
      <c r="AH25" s="164"/>
      <c r="AI25" s="161"/>
      <c r="AJ25" s="165"/>
      <c r="AK25" s="166"/>
      <c r="AL25" s="167"/>
      <c r="AM25" s="165"/>
      <c r="AN25" s="59"/>
    </row>
    <row r="26" spans="2:40" ht="15.75" customHeight="1">
      <c r="B26" s="124">
        <v>11</v>
      </c>
      <c r="C26" s="125">
        <v>117</v>
      </c>
      <c r="D26" s="281">
        <v>100</v>
      </c>
      <c r="E26" s="126">
        <v>16</v>
      </c>
      <c r="F26" s="266">
        <v>3</v>
      </c>
      <c r="G26" s="50">
        <f>SUMIF(M4,"&gt;15",B11)+SUMIF(M4,"&gt;33",B11)+SUMIF(M4,"&gt;51",B11)+SUMIF(M4,"&gt;69",B11)-SUMIF(M4,"&lt;-2",B11)-SUMIF(M4,"&lt;-20",B11)-SUMIF(M4,"&lt;-38",B11)-SUMIF(M4,"&lt;-56",B11)</f>
        <v>1</v>
      </c>
      <c r="H26" s="266" t="str">
        <f t="shared" si="4"/>
        <v>|</v>
      </c>
      <c r="I26" s="83">
        <f>SUMIF(N4,"&gt;15",B11)+SUMIF(N4,"&gt;33",B11)+SUMIF(N4,"&gt;51",B11)+SUMIF(N4,"&gt;69",B11)-SUMIF(N4,"&lt;-2",B11)-SUMIF(N4,"&lt;-20",B11)-SUMIF(N4,"&lt;-38",B11)-SUMIF(N4,"&lt;-56",B11)</f>
        <v>1</v>
      </c>
      <c r="J26" s="127" t="str">
        <f t="shared" si="5"/>
        <v>|</v>
      </c>
      <c r="K26" s="169"/>
      <c r="L26" s="170"/>
      <c r="M26" s="171"/>
      <c r="N26" s="172"/>
      <c r="O26" s="169"/>
      <c r="P26" s="173"/>
      <c r="Q26" s="174"/>
      <c r="R26" s="175"/>
      <c r="S26" s="173"/>
      <c r="T26" s="248"/>
      <c r="U26" s="249"/>
      <c r="V26" s="124">
        <v>11</v>
      </c>
      <c r="W26" s="125">
        <v>117</v>
      </c>
      <c r="X26" s="281">
        <v>100</v>
      </c>
      <c r="Y26" s="126">
        <v>16</v>
      </c>
      <c r="Z26" s="266">
        <v>3</v>
      </c>
      <c r="AA26" s="50">
        <f>SUMIF(AG4,"&gt;15",V11)+SUMIF(AG4,"&gt;33",V11)+SUMIF(AG4,"&gt;51",V11)+SUMIF(AG4,"&gt;69",V11)-SUMIF(AG4,"&lt;-2",V11)-SUMIF(AG4,"&lt;-20",V11)-SUMIF(AG4,"&lt;-38",V11)-SUMIF(AG4,"&lt;-56",V11)</f>
        <v>1</v>
      </c>
      <c r="AB26" s="266" t="str">
        <f t="shared" si="6"/>
        <v>|</v>
      </c>
      <c r="AC26" s="83">
        <f>SUMIF(AH4,"&gt;15",V11)+SUMIF(AH4,"&gt;33",V11)+SUMIF(AH4,"&gt;51",V11)+SUMIF(AH4,"&gt;69",V11)-SUMIF(AH4,"&lt;-2",V11)-SUMIF(AH4,"&lt;-20",V11)-SUMIF(AH4,"&lt;-38",V11)-SUMIF(AH4,"&lt;-56",V11)</f>
        <v>1</v>
      </c>
      <c r="AD26" s="127" t="str">
        <f t="shared" si="7"/>
        <v>|</v>
      </c>
      <c r="AE26" s="169"/>
      <c r="AF26" s="170"/>
      <c r="AG26" s="171"/>
      <c r="AH26" s="172"/>
      <c r="AI26" s="169"/>
      <c r="AJ26" s="173"/>
      <c r="AK26" s="174"/>
      <c r="AL26" s="175"/>
      <c r="AM26" s="173"/>
      <c r="AN26" s="59"/>
    </row>
    <row r="27" spans="2:40" ht="15.75" customHeight="1">
      <c r="B27" s="141">
        <v>12</v>
      </c>
      <c r="C27" s="142">
        <v>433</v>
      </c>
      <c r="D27" s="286">
        <v>403</v>
      </c>
      <c r="E27" s="143">
        <v>2</v>
      </c>
      <c r="F27" s="267">
        <v>5</v>
      </c>
      <c r="G27" s="51">
        <f>SUMIF(M4,"&gt;1",B11)+SUMIF(M4,"&gt;19",B11)+SUMIF(M4,"&gt;37",B11)+SUMIF(M4,"&gt;55",B11)-SUMIF(M4,"&lt;-16",B11)-SUMIF(M4,"&lt;-34",B11)-SUMIF(M4,"&lt;-52",B11)-SUMIF(M4,"&lt;-70",B11)</f>
        <v>2</v>
      </c>
      <c r="H27" s="131" t="str">
        <f t="shared" si="4"/>
        <v>| |</v>
      </c>
      <c r="I27" s="85">
        <f>SUMIF(N4,"&gt;1",B11)+SUMIF(N4,"&gt;19",B11)+SUMIF(N4,"&gt;37",B11)+SUMIF(N4,"&gt;55",B11)-SUMIF(N4,"&lt;-16",B11)-SUMIF(N4,"&lt;-34",B11)-SUMIF(N4,"&lt;-52",B11)-SUMIF(N4,"&lt;-70",B11)</f>
        <v>1</v>
      </c>
      <c r="J27" s="132" t="str">
        <f t="shared" si="5"/>
        <v>|</v>
      </c>
      <c r="K27" s="177"/>
      <c r="L27" s="178"/>
      <c r="M27" s="179"/>
      <c r="N27" s="180"/>
      <c r="O27" s="177"/>
      <c r="P27" s="181"/>
      <c r="Q27" s="182"/>
      <c r="R27" s="183"/>
      <c r="S27" s="181"/>
      <c r="T27" s="248"/>
      <c r="U27" s="249"/>
      <c r="V27" s="141">
        <v>12</v>
      </c>
      <c r="W27" s="270">
        <v>433</v>
      </c>
      <c r="X27" s="286">
        <v>403</v>
      </c>
      <c r="Y27" s="143">
        <v>2</v>
      </c>
      <c r="Z27" s="267">
        <v>5</v>
      </c>
      <c r="AA27" s="51">
        <f>SUMIF(AG4,"&gt;1",V11)+SUMIF(AG4,"&gt;19",V11)+SUMIF(AG4,"&gt;37",V11)+SUMIF(AG4,"&gt;55",V11)-SUMIF(AG4,"&lt;-16",V11)-SUMIF(AG4,"&lt;-34",V11)-SUMIF(AG4,"&lt;-52",V11)-SUMIF(AG4,"&lt;-70",V11)</f>
        <v>2</v>
      </c>
      <c r="AB27" s="131" t="str">
        <f t="shared" si="6"/>
        <v>| |</v>
      </c>
      <c r="AC27" s="85">
        <f>SUMIF(AH4,"&gt;1",V11)+SUMIF(AH4,"&gt;19",V11)+SUMIF(AH4,"&gt;37",V11)+SUMIF(AH4,"&gt;55",V11)-SUMIF(AH4,"&lt;-16",V11)-SUMIF(AH4,"&lt;-34",V11)-SUMIF(AH4,"&lt;-52",V11)-SUMIF(AH4,"&lt;-70",V11)</f>
        <v>1</v>
      </c>
      <c r="AD27" s="132" t="str">
        <f t="shared" si="7"/>
        <v>|</v>
      </c>
      <c r="AE27" s="177"/>
      <c r="AF27" s="178"/>
      <c r="AG27" s="179"/>
      <c r="AH27" s="180"/>
      <c r="AI27" s="177"/>
      <c r="AJ27" s="181"/>
      <c r="AK27" s="182"/>
      <c r="AL27" s="183"/>
      <c r="AM27" s="181"/>
      <c r="AN27" s="59"/>
    </row>
    <row r="28" spans="2:40" ht="15.75" customHeight="1">
      <c r="B28" s="144">
        <v>13</v>
      </c>
      <c r="C28" s="145">
        <v>279</v>
      </c>
      <c r="D28" s="287">
        <v>171</v>
      </c>
      <c r="E28" s="121">
        <v>12</v>
      </c>
      <c r="F28" s="268">
        <v>4</v>
      </c>
      <c r="G28" s="52">
        <f>SUMIF(M4,"&gt;11",B11)+SUMIF(M4,"&gt;29",B11)+SUMIF(M4,"&gt;47",B11)+SUMIF(M4,"&gt;65",B11)-SUMIF(M4,"&lt;-6",B11)-SUMIF(M4,"&lt;-24",B11)-SUMIF(M4,"&lt;-42",B11)-SUMIF(M4,"&lt;-60",B11)</f>
        <v>1</v>
      </c>
      <c r="H28" s="268" t="str">
        <f t="shared" si="4"/>
        <v>|</v>
      </c>
      <c r="I28" s="79">
        <f>SUMIF(N4,"&gt;11",B11)+SUMIF(N4,"&gt;29",B11)+SUMIF(N4,"&gt;47",B11)+SUMIF(N4,"&gt;65",B11)-SUMIF(N4,"&lt;-6",B11)-SUMIF(N4,"&lt;-24",B11)-SUMIF(N4,"&lt;-42",B11)-SUMIF(N4,"&lt;-60",B11)</f>
        <v>1</v>
      </c>
      <c r="J28" s="123" t="str">
        <f t="shared" si="5"/>
        <v>|</v>
      </c>
      <c r="K28" s="161"/>
      <c r="L28" s="165"/>
      <c r="M28" s="163"/>
      <c r="N28" s="164"/>
      <c r="O28" s="161"/>
      <c r="P28" s="165"/>
      <c r="Q28" s="166"/>
      <c r="R28" s="167"/>
      <c r="S28" s="165"/>
      <c r="T28" s="248"/>
      <c r="U28" s="249"/>
      <c r="V28" s="144">
        <v>13</v>
      </c>
      <c r="W28" s="269">
        <v>279</v>
      </c>
      <c r="X28" s="287">
        <v>171</v>
      </c>
      <c r="Y28" s="121">
        <v>12</v>
      </c>
      <c r="Z28" s="268">
        <v>4</v>
      </c>
      <c r="AA28" s="52">
        <f>SUMIF(AG4,"&gt;11",V11)+SUMIF(AG4,"&gt;29",V11)+SUMIF(AG4,"&gt;47",V11)+SUMIF(AG4,"&gt;65",V11)-SUMIF(AG4,"&lt;-6",V11)-SUMIF(AG4,"&lt;-24",V11)-SUMIF(AG4,"&lt;-42",V11)-SUMIF(AG4,"&lt;-60",V11)</f>
        <v>1</v>
      </c>
      <c r="AB28" s="268" t="str">
        <f t="shared" si="6"/>
        <v>|</v>
      </c>
      <c r="AC28" s="79">
        <f>SUMIF(AH4,"&gt;11",V11)+SUMIF(AH4,"&gt;29",V11)+SUMIF(AH4,"&gt;47",V11)+SUMIF(AH4,"&gt;65",V11)-SUMIF(AH4,"&lt;-6",V11)-SUMIF(AH4,"&lt;-24",V11)-SUMIF(AH4,"&lt;-42",V11)-SUMIF(AH4,"&lt;-60",V11)</f>
        <v>1</v>
      </c>
      <c r="AD28" s="123" t="str">
        <f t="shared" si="7"/>
        <v>|</v>
      </c>
      <c r="AE28" s="161"/>
      <c r="AF28" s="165"/>
      <c r="AG28" s="163"/>
      <c r="AH28" s="164"/>
      <c r="AI28" s="161"/>
      <c r="AJ28" s="165"/>
      <c r="AK28" s="166"/>
      <c r="AL28" s="167"/>
      <c r="AM28" s="165"/>
      <c r="AN28" s="59"/>
    </row>
    <row r="29" spans="2:40" ht="15.75" customHeight="1">
      <c r="B29" s="205">
        <v>14</v>
      </c>
      <c r="C29" s="147">
        <v>271</v>
      </c>
      <c r="D29" s="288">
        <v>166</v>
      </c>
      <c r="E29" s="130">
        <v>10</v>
      </c>
      <c r="F29" s="131">
        <v>4</v>
      </c>
      <c r="G29" s="53">
        <f>SUMIF(M4,"&gt;9",B11)+SUMIF(M4,"&gt;27",B11)+SUMIF(M4,"&gt;45",B11)+SUMIF(M4,"&gt;63",B11)-SUMIF(M4,"&lt;-8",B11)-SUMIF(M4,"&lt;-26",B11)-SUMIF(M4,"&lt;-44",B11)-SUMIF(M4,"&lt;-62",B11)</f>
        <v>1</v>
      </c>
      <c r="H29" s="266" t="str">
        <f t="shared" si="4"/>
        <v>|</v>
      </c>
      <c r="I29" s="86">
        <f>SUMIF(N4,"&gt;9",B11)+SUMIF(N4,"&gt;27",B11)+SUMIF(N4,"&gt;45",B11)+SUMIF(N4,"&gt;63",B11)-SUMIF(N4,"&lt;-8",B11)-SUMIF(N4,"&lt;-26",B11)-SUMIF(N4,"&lt;-44",B11)-SUMIF(N4,"&lt;-62",B11)</f>
        <v>1</v>
      </c>
      <c r="J29" s="127" t="str">
        <f t="shared" si="5"/>
        <v>|</v>
      </c>
      <c r="K29" s="169"/>
      <c r="L29" s="173"/>
      <c r="M29" s="171"/>
      <c r="N29" s="172"/>
      <c r="O29" s="169"/>
      <c r="P29" s="173"/>
      <c r="Q29" s="174"/>
      <c r="R29" s="175"/>
      <c r="S29" s="173"/>
      <c r="T29" s="248"/>
      <c r="U29" s="249"/>
      <c r="V29" s="205">
        <v>14</v>
      </c>
      <c r="W29" s="147">
        <v>271</v>
      </c>
      <c r="X29" s="288">
        <v>166</v>
      </c>
      <c r="Y29" s="263">
        <v>10</v>
      </c>
      <c r="Z29" s="131">
        <v>4</v>
      </c>
      <c r="AA29" s="53">
        <f>SUMIF(AG4,"&gt;9",V11)+SUMIF(AG4,"&gt;27",V11)+SUMIF(AG4,"&gt;45",V11)+SUMIF(AG4,"&gt;63",V11)-SUMIF(AG4,"&lt;-8",V11)-SUMIF(AG4,"&lt;-26",V11)-SUMIF(AG4,"&lt;-44",V11)-SUMIF(AG4,"&lt;-62",V11)</f>
        <v>1</v>
      </c>
      <c r="AB29" s="266" t="str">
        <f t="shared" si="6"/>
        <v>|</v>
      </c>
      <c r="AC29" s="86">
        <f>SUMIF(AH4,"&gt;9",V11)+SUMIF(AH4,"&gt;27",V11)+SUMIF(AH4,"&gt;45",V11)+SUMIF(AH4,"&gt;63",V11)-SUMIF(AH4,"&lt;-8",V11)-SUMIF(AH4,"&lt;-26",V11)-SUMIF(AH4,"&lt;-44",V11)-SUMIF(AH4,"&lt;-62",V11)</f>
        <v>1</v>
      </c>
      <c r="AD29" s="127" t="str">
        <f t="shared" si="7"/>
        <v>|</v>
      </c>
      <c r="AE29" s="169"/>
      <c r="AF29" s="173"/>
      <c r="AG29" s="171"/>
      <c r="AH29" s="172"/>
      <c r="AI29" s="169"/>
      <c r="AJ29" s="173"/>
      <c r="AK29" s="174"/>
      <c r="AL29" s="175"/>
      <c r="AM29" s="173"/>
      <c r="AN29" s="59"/>
    </row>
    <row r="30" spans="2:40" ht="15.75" customHeight="1">
      <c r="B30" s="207">
        <v>15</v>
      </c>
      <c r="C30" s="142">
        <v>90</v>
      </c>
      <c r="D30" s="286">
        <v>79</v>
      </c>
      <c r="E30" s="143">
        <v>18</v>
      </c>
      <c r="F30" s="267">
        <v>3</v>
      </c>
      <c r="G30" s="51">
        <f>SUMIF(M4,"&gt;17",B11)+SUMIF(M4,"&gt;35",B11)+SUMIF(M4,"&gt;53",B11)+SUMIF(M4,"&gt;71",B11)-SUMIF(M4,"&lt;-0",B11)-SUMIF(M4,"&lt;-18",B11)-SUMIF(M4,"&lt;-36",B11)-SUMIF(M4,"&lt;-54",B11)</f>
        <v>1</v>
      </c>
      <c r="H30" s="131" t="str">
        <f t="shared" si="4"/>
        <v>|</v>
      </c>
      <c r="I30" s="85">
        <f>SUMIF(N4,"&gt;17",B11)+SUMIF(N4,"&gt;35",B11)+SUMIF(N4,"&gt;53",B11)+SUMIF(N4,"&gt;71",B11)-SUMIF(N4,"&lt;-0",B11)-SUMIF(N4,"&lt;-18",B11)-SUMIF(N4,"&lt;-36",B11)-SUMIF(N4,"&lt;-54",B11)</f>
        <v>1</v>
      </c>
      <c r="J30" s="132" t="str">
        <f t="shared" si="5"/>
        <v>|</v>
      </c>
      <c r="K30" s="177"/>
      <c r="L30" s="181"/>
      <c r="M30" s="179"/>
      <c r="N30" s="180"/>
      <c r="O30" s="177"/>
      <c r="P30" s="181"/>
      <c r="Q30" s="182"/>
      <c r="R30" s="183"/>
      <c r="S30" s="181"/>
      <c r="T30" s="248"/>
      <c r="U30" s="249"/>
      <c r="V30" s="207">
        <v>15</v>
      </c>
      <c r="W30" s="270">
        <v>90</v>
      </c>
      <c r="X30" s="286">
        <v>79</v>
      </c>
      <c r="Y30" s="143">
        <v>18</v>
      </c>
      <c r="Z30" s="267">
        <v>3</v>
      </c>
      <c r="AA30" s="51">
        <f>SUMIF(AG4,"&gt;17",V11)+SUMIF(AG4,"&gt;35",V11)+SUMIF(AG4,"&gt;53",V11)+SUMIF(AG4,"&gt;71",V11)-SUMIF(AG4,"&lt;-0",V11)-SUMIF(AG4,"&lt;-18",V11)-SUMIF(AG4,"&lt;-36",V11)-SUMIF(AG4,"&lt;-54",V11)</f>
        <v>1</v>
      </c>
      <c r="AB30" s="131" t="str">
        <f t="shared" si="6"/>
        <v>|</v>
      </c>
      <c r="AC30" s="85">
        <f>SUMIF(AH4,"&gt;17",V11)+SUMIF(AH4,"&gt;35",V11)+SUMIF(AH4,"&gt;53",V11)+SUMIF(AH4,"&gt;71",V11)-SUMIF(AH4,"&lt;-0",V11)-SUMIF(AH4,"&lt;-18",V11)-SUMIF(AH4,"&lt;-36",V11)-SUMIF(AH4,"&lt;-54",V11)</f>
        <v>1</v>
      </c>
      <c r="AD30" s="132" t="str">
        <f t="shared" si="7"/>
        <v>|</v>
      </c>
      <c r="AE30" s="177"/>
      <c r="AF30" s="181"/>
      <c r="AG30" s="179"/>
      <c r="AH30" s="180"/>
      <c r="AI30" s="177"/>
      <c r="AJ30" s="181"/>
      <c r="AK30" s="182"/>
      <c r="AL30" s="183"/>
      <c r="AM30" s="181"/>
      <c r="AN30" s="59"/>
    </row>
    <row r="31" spans="2:40" ht="15.75" customHeight="1">
      <c r="B31" s="144">
        <v>16</v>
      </c>
      <c r="C31" s="145">
        <v>434</v>
      </c>
      <c r="D31" s="287">
        <v>370</v>
      </c>
      <c r="E31" s="121">
        <v>4</v>
      </c>
      <c r="F31" s="268">
        <v>5</v>
      </c>
      <c r="G31" s="52">
        <f>SUMIF(M4,"&gt;3",B11)+SUMIF(M4,"&gt;21",B11)+SUMIF(M4,"&gt;39",B11)+SUMIF(M4,"&gt;57",B11)-SUMIF(M4,"&lt;-14",B11)-SUMIF(M4,"&lt;-32",B11)-SUMIF(M4,"&lt;-50",B11)-SUMIF(M4,"&lt;-68",B11)</f>
        <v>2</v>
      </c>
      <c r="H31" s="268" t="str">
        <f t="shared" si="4"/>
        <v>| |</v>
      </c>
      <c r="I31" s="79">
        <f>SUMIF(N4,"&gt;3",B11)+SUMIF(N4,"&gt;21",B11)+SUMIF(N4,"&gt;39",B11)+SUMIF(N4,"&gt;57",B11)-SUMIF(N4,"&lt;-14",B11)-SUMIF(N4,"&lt;-32",B11)-SUMIF(N4,"&lt;-50",B11)-SUMIF(N4,"&lt;-68",B11)</f>
        <v>1</v>
      </c>
      <c r="J31" s="123" t="str">
        <f t="shared" si="5"/>
        <v>|</v>
      </c>
      <c r="K31" s="161"/>
      <c r="L31" s="165"/>
      <c r="M31" s="163"/>
      <c r="N31" s="164"/>
      <c r="O31" s="161"/>
      <c r="P31" s="165"/>
      <c r="Q31" s="166"/>
      <c r="R31" s="167"/>
      <c r="S31" s="165"/>
      <c r="T31" s="248"/>
      <c r="U31" s="249"/>
      <c r="V31" s="144">
        <v>16</v>
      </c>
      <c r="W31" s="269">
        <v>434</v>
      </c>
      <c r="X31" s="287">
        <v>370</v>
      </c>
      <c r="Y31" s="121">
        <v>4</v>
      </c>
      <c r="Z31" s="268">
        <v>5</v>
      </c>
      <c r="AA31" s="52">
        <f>SUMIF(AG4,"&gt;3",V11)+SUMIF(AG4,"&gt;21",V11)+SUMIF(AG4,"&gt;39",V11)+SUMIF(AG4,"&gt;57",V11)-SUMIF(AG4,"&lt;-14",V11)-SUMIF(AG4,"&lt;-32",V11)-SUMIF(AG4,"&lt;-50",V11)-SUMIF(AG4,"&lt;-68",V11)</f>
        <v>2</v>
      </c>
      <c r="AB31" s="268" t="str">
        <f t="shared" si="6"/>
        <v>| |</v>
      </c>
      <c r="AC31" s="79">
        <f>SUMIF(AH4,"&gt;3",V11)+SUMIF(AH4,"&gt;21",V11)+SUMIF(AH4,"&gt;39",V11)+SUMIF(AH4,"&gt;57",V11)-SUMIF(AH4,"&lt;-14",V11)-SUMIF(AH4,"&lt;-32",V11)-SUMIF(AH4,"&lt;-50",V11)-SUMIF(AH4,"&lt;-68",V11)</f>
        <v>1</v>
      </c>
      <c r="AD31" s="123" t="str">
        <f t="shared" si="7"/>
        <v>|</v>
      </c>
      <c r="AE31" s="161"/>
      <c r="AF31" s="165"/>
      <c r="AG31" s="163"/>
      <c r="AH31" s="164"/>
      <c r="AI31" s="161"/>
      <c r="AJ31" s="165"/>
      <c r="AK31" s="166"/>
      <c r="AL31" s="167"/>
      <c r="AM31" s="165"/>
      <c r="AN31" s="59"/>
    </row>
    <row r="32" spans="2:40" ht="15.75" customHeight="1">
      <c r="B32" s="205">
        <v>17</v>
      </c>
      <c r="C32" s="147">
        <v>250</v>
      </c>
      <c r="D32" s="288">
        <v>184</v>
      </c>
      <c r="E32" s="130">
        <v>8</v>
      </c>
      <c r="F32" s="131">
        <v>4</v>
      </c>
      <c r="G32" s="53">
        <f>SUMIF(M4,"&gt;7",B11)+SUMIF(M4,"&gt;25",B11)+SUMIF(M4,"&gt;43",B11)+SUMIF(M4,"&gt;61",B11)-SUMIF(M4,"&lt;-10",B11)-SUMIF(M4,"&lt;-28",B11)-SUMIF(M4,"&lt;-46",B11)-SUMIF(M4,"&lt;-64",B11)</f>
        <v>1</v>
      </c>
      <c r="H32" s="266" t="str">
        <f t="shared" si="4"/>
        <v>|</v>
      </c>
      <c r="I32" s="86">
        <f>SUMIF(N4,"&gt;7",B11)+SUMIF(N4,"&gt;25",B11)+SUMIF(N4,"&gt;43",B11)+SUMIF(N4,"&gt;61",B11)-SUMIF(N4,"&lt;-10",B11)-SUMIF(N4,"&lt;-28",B11)-SUMIF(N4,"&lt;-46",B11)-SUMIF(N4,"&lt;-64",B11)</f>
        <v>1</v>
      </c>
      <c r="J32" s="127" t="str">
        <f t="shared" si="5"/>
        <v>|</v>
      </c>
      <c r="K32" s="169"/>
      <c r="L32" s="173"/>
      <c r="M32" s="171"/>
      <c r="N32" s="172"/>
      <c r="O32" s="169"/>
      <c r="P32" s="173"/>
      <c r="Q32" s="174"/>
      <c r="R32" s="175"/>
      <c r="S32" s="173"/>
      <c r="T32" s="248"/>
      <c r="U32" s="249"/>
      <c r="V32" s="205">
        <v>17</v>
      </c>
      <c r="W32" s="147">
        <v>250</v>
      </c>
      <c r="X32" s="288">
        <v>184</v>
      </c>
      <c r="Y32" s="263">
        <v>8</v>
      </c>
      <c r="Z32" s="131">
        <v>4</v>
      </c>
      <c r="AA32" s="53">
        <f>SUMIF(AG4,"&gt;7",V11)+SUMIF(AG4,"&gt;25",V11)+SUMIF(AG4,"&gt;43",V11)+SUMIF(AG4,"&gt;61",V11)-SUMIF(AG4,"&lt;-10",V11)-SUMIF(AG4,"&lt;-28",V11)-SUMIF(AG4,"&lt;-46",V11)-SUMIF(AG4,"&lt;-64",V11)</f>
        <v>1</v>
      </c>
      <c r="AB32" s="266" t="str">
        <f t="shared" si="6"/>
        <v>|</v>
      </c>
      <c r="AC32" s="86">
        <f>SUMIF(AH4,"&gt;7",V11)+SUMIF(AH4,"&gt;25",V11)+SUMIF(AH4,"&gt;43",V11)+SUMIF(AH4,"&gt;61",V11)-SUMIF(AH4,"&lt;-10",V11)-SUMIF(AH4,"&lt;-28",V11)-SUMIF(AH4,"&lt;-46",V11)-SUMIF(AH4,"&lt;-64",V11)</f>
        <v>1</v>
      </c>
      <c r="AD32" s="127" t="str">
        <f t="shared" si="7"/>
        <v>|</v>
      </c>
      <c r="AE32" s="169"/>
      <c r="AF32" s="173"/>
      <c r="AG32" s="171"/>
      <c r="AH32" s="172"/>
      <c r="AI32" s="169"/>
      <c r="AJ32" s="173"/>
      <c r="AK32" s="174"/>
      <c r="AL32" s="175"/>
      <c r="AM32" s="173"/>
      <c r="AN32" s="59"/>
    </row>
    <row r="33" spans="2:40" ht="15.75" customHeight="1">
      <c r="B33" s="207">
        <v>18</v>
      </c>
      <c r="C33" s="142">
        <v>203</v>
      </c>
      <c r="D33" s="286">
        <v>188</v>
      </c>
      <c r="E33" s="143">
        <v>6</v>
      </c>
      <c r="F33" s="267">
        <v>3</v>
      </c>
      <c r="G33" s="51">
        <f>SUMIF(M4,"&gt;5",B11)+SUMIF(M4,"&gt;23",B11)+SUMIF(M4,"&gt;41",B11)+SUMIF(M4,"&gt;59",B11)-SUMIF(M4,"&lt;-12",B11)-SUMIF(M4,"&lt;-30",B11)-SUMIF(M4,"&lt;-48",B11)-SUMIF(M4,"&lt;-66",B11)</f>
        <v>2</v>
      </c>
      <c r="H33" s="131" t="str">
        <f t="shared" si="4"/>
        <v>| |</v>
      </c>
      <c r="I33" s="85">
        <f>SUMIF(N4,"&gt;5",B11)+SUMIF(N4,"&gt;23",B11)+SUMIF(N4,"&gt;41",B11)+SUMIF(N4,"&gt;59",B11)-SUMIF(N4,"&lt;-12",B11)-SUMIF(N4,"&lt;-30",B11)-SUMIF(N4,"&lt;-48",B11)-SUMIF(N4,"&lt;-66",B11)</f>
        <v>1</v>
      </c>
      <c r="J33" s="132" t="str">
        <f t="shared" si="5"/>
        <v>|</v>
      </c>
      <c r="K33" s="177"/>
      <c r="L33" s="181"/>
      <c r="M33" s="179"/>
      <c r="N33" s="180"/>
      <c r="O33" s="262"/>
      <c r="P33" s="186"/>
      <c r="Q33" s="187"/>
      <c r="R33" s="264"/>
      <c r="S33" s="186"/>
      <c r="T33" s="248"/>
      <c r="U33" s="249"/>
      <c r="V33" s="207">
        <v>18</v>
      </c>
      <c r="W33" s="270">
        <v>203</v>
      </c>
      <c r="X33" s="286">
        <v>188</v>
      </c>
      <c r="Y33" s="143">
        <v>6</v>
      </c>
      <c r="Z33" s="267">
        <v>3</v>
      </c>
      <c r="AA33" s="51">
        <f>SUMIF(AG4,"&gt;5",V11)+SUMIF(AG4,"&gt;23",V11)+SUMIF(AG4,"&gt;41",V11)+SUMIF(AG4,"&gt;59",V11)-SUMIF(AG4,"&lt;-12",V11)-SUMIF(AG4,"&lt;-30",V11)-SUMIF(AG4,"&lt;-48",V11)-SUMIF(AG4,"&lt;-66",V11)</f>
        <v>2</v>
      </c>
      <c r="AB33" s="131" t="str">
        <f t="shared" si="6"/>
        <v>| |</v>
      </c>
      <c r="AC33" s="85">
        <f>SUMIF(AH4,"&gt;5",V11)+SUMIF(AH4,"&gt;23",V11)+SUMIF(AH4,"&gt;41",V11)+SUMIF(AH4,"&gt;59",V11)-SUMIF(AH4,"&lt;-12",V11)-SUMIF(AH4,"&lt;-30",V11)-SUMIF(AH4,"&lt;-48",V11)-SUMIF(AH4,"&lt;-66",V11)</f>
        <v>1</v>
      </c>
      <c r="AD33" s="132" t="str">
        <f t="shared" si="7"/>
        <v>|</v>
      </c>
      <c r="AE33" s="177"/>
      <c r="AF33" s="181"/>
      <c r="AG33" s="179"/>
      <c r="AH33" s="180"/>
      <c r="AI33" s="185"/>
      <c r="AJ33" s="186"/>
      <c r="AK33" s="187"/>
      <c r="AL33" s="188"/>
      <c r="AM33" s="186"/>
      <c r="AN33" s="59"/>
    </row>
    <row r="34" spans="2:40" ht="15.75" customHeight="1">
      <c r="B34" s="119" t="s">
        <v>11</v>
      </c>
      <c r="C34" s="120">
        <f>SUM(C25:C33)</f>
        <v>2188</v>
      </c>
      <c r="D34" s="280">
        <f>SUM(D25:D33)</f>
        <v>1764</v>
      </c>
      <c r="E34" s="121" t="s">
        <v>11</v>
      </c>
      <c r="F34" s="122">
        <f>SUM(F25:F33)</f>
        <v>34</v>
      </c>
      <c r="G34" s="52">
        <f>SUM(G25:G33)</f>
        <v>12</v>
      </c>
      <c r="H34" s="52">
        <f>G34</f>
        <v>12</v>
      </c>
      <c r="I34" s="123">
        <f>SUM(I25:I33)</f>
        <v>9</v>
      </c>
      <c r="J34" s="148">
        <f>I34</f>
        <v>9</v>
      </c>
      <c r="K34" s="167"/>
      <c r="L34" s="165"/>
      <c r="M34" s="163"/>
      <c r="N34" s="164"/>
      <c r="O34" s="161"/>
      <c r="P34" s="165"/>
      <c r="Q34" s="211"/>
      <c r="R34" s="161"/>
      <c r="S34" s="165"/>
      <c r="T34" s="248"/>
      <c r="U34" s="249"/>
      <c r="V34" s="119" t="s">
        <v>11</v>
      </c>
      <c r="W34" s="120">
        <f>SUM(W25:W33)</f>
        <v>2188</v>
      </c>
      <c r="X34" s="280">
        <f>SUM(X25:X33)</f>
        <v>1764</v>
      </c>
      <c r="Y34" s="121" t="s">
        <v>11</v>
      </c>
      <c r="Z34" s="122">
        <f>SUM(Z25:Z33)</f>
        <v>34</v>
      </c>
      <c r="AA34" s="52">
        <f>SUM(AA25:AA33)</f>
        <v>12</v>
      </c>
      <c r="AB34" s="52">
        <f>AA34</f>
        <v>12</v>
      </c>
      <c r="AC34" s="123">
        <f>SUM(AC25:AC33)</f>
        <v>9</v>
      </c>
      <c r="AD34" s="148">
        <f>AC34</f>
        <v>9</v>
      </c>
      <c r="AE34" s="167"/>
      <c r="AF34" s="165"/>
      <c r="AG34" s="163"/>
      <c r="AH34" s="164"/>
      <c r="AI34" s="161"/>
      <c r="AJ34" s="165"/>
      <c r="AK34" s="211"/>
      <c r="AL34" s="161"/>
      <c r="AM34" s="165"/>
      <c r="AN34" s="59"/>
    </row>
    <row r="35" spans="2:40" ht="15.75" customHeight="1">
      <c r="B35" s="128" t="s">
        <v>4</v>
      </c>
      <c r="C35" s="129">
        <f>SUM(C20)</f>
        <v>2491</v>
      </c>
      <c r="D35" s="282">
        <f>SUM(D20)</f>
        <v>2188</v>
      </c>
      <c r="E35" s="130" t="s">
        <v>4</v>
      </c>
      <c r="F35" s="131">
        <f>SUM(F20)</f>
        <v>35</v>
      </c>
      <c r="G35" s="53">
        <f>SUM(G20)</f>
        <v>12</v>
      </c>
      <c r="H35" s="76">
        <f>G35</f>
        <v>12</v>
      </c>
      <c r="I35" s="132">
        <f>SUM(I20)</f>
        <v>10</v>
      </c>
      <c r="J35" s="149">
        <f>I35</f>
        <v>10</v>
      </c>
      <c r="K35" s="213"/>
      <c r="L35" s="214"/>
      <c r="M35" s="179"/>
      <c r="N35" s="180"/>
      <c r="O35" s="213"/>
      <c r="P35" s="215"/>
      <c r="Q35" s="182"/>
      <c r="R35" s="213"/>
      <c r="S35" s="215"/>
      <c r="T35" s="248"/>
      <c r="U35" s="249"/>
      <c r="V35" s="128" t="s">
        <v>4</v>
      </c>
      <c r="W35" s="129">
        <f>SUM(W20)</f>
        <v>2491</v>
      </c>
      <c r="X35" s="282">
        <f>SUM(X20)</f>
        <v>2188</v>
      </c>
      <c r="Y35" s="130" t="s">
        <v>4</v>
      </c>
      <c r="Z35" s="131">
        <f>SUM(Z20)</f>
        <v>35</v>
      </c>
      <c r="AA35" s="53">
        <f>SUM(AA20)</f>
        <v>12</v>
      </c>
      <c r="AB35" s="76">
        <f>AA35</f>
        <v>12</v>
      </c>
      <c r="AC35" s="132">
        <f>SUM(AC20)</f>
        <v>10</v>
      </c>
      <c r="AD35" s="149">
        <f>AC35</f>
        <v>10</v>
      </c>
      <c r="AE35" s="213"/>
      <c r="AF35" s="214"/>
      <c r="AG35" s="179"/>
      <c r="AH35" s="180"/>
      <c r="AI35" s="213"/>
      <c r="AJ35" s="215"/>
      <c r="AK35" s="182"/>
      <c r="AL35" s="213"/>
      <c r="AM35" s="215"/>
      <c r="AN35" s="59"/>
    </row>
    <row r="36" spans="2:40" ht="20.25" customHeight="1">
      <c r="B36" s="135" t="s">
        <v>12</v>
      </c>
      <c r="C36" s="136">
        <f>SUM(C34+C35)</f>
        <v>4679</v>
      </c>
      <c r="D36" s="284">
        <f>SUM(D34+D35)</f>
        <v>3952</v>
      </c>
      <c r="E36" s="137" t="s">
        <v>12</v>
      </c>
      <c r="F36" s="138">
        <f>SUM(F34+F35)</f>
        <v>69</v>
      </c>
      <c r="G36" s="77">
        <f>SUM(G34+G35)</f>
        <v>24</v>
      </c>
      <c r="H36" s="77">
        <f>G36</f>
        <v>24</v>
      </c>
      <c r="I36" s="150">
        <f>SUM(I34+I35)</f>
        <v>19</v>
      </c>
      <c r="J36" s="289">
        <f>I36</f>
        <v>19</v>
      </c>
      <c r="K36" s="161"/>
      <c r="L36" s="217"/>
      <c r="M36" s="218"/>
      <c r="N36" s="219"/>
      <c r="O36" s="220"/>
      <c r="P36" s="221"/>
      <c r="Q36" s="222"/>
      <c r="R36" s="223"/>
      <c r="S36" s="224"/>
      <c r="T36" s="248"/>
      <c r="U36" s="249"/>
      <c r="V36" s="135" t="s">
        <v>12</v>
      </c>
      <c r="W36" s="136">
        <f>SUM(W34+W35)</f>
        <v>4679</v>
      </c>
      <c r="X36" s="284">
        <f>SUM(X34+X35)</f>
        <v>3952</v>
      </c>
      <c r="Y36" s="137" t="s">
        <v>12</v>
      </c>
      <c r="Z36" s="138">
        <f>SUM(Z34+Z35)</f>
        <v>69</v>
      </c>
      <c r="AA36" s="77">
        <f>SUM(AA34+AA35)</f>
        <v>24</v>
      </c>
      <c r="AB36" s="77">
        <f>AA36</f>
        <v>24</v>
      </c>
      <c r="AC36" s="150">
        <f>SUM(AC34+AC35)</f>
        <v>19</v>
      </c>
      <c r="AD36" s="289">
        <f>AC36</f>
        <v>19</v>
      </c>
      <c r="AE36" s="161"/>
      <c r="AF36" s="217"/>
      <c r="AG36" s="218"/>
      <c r="AH36" s="219"/>
      <c r="AI36" s="220"/>
      <c r="AJ36" s="221"/>
      <c r="AK36" s="222"/>
      <c r="AL36" s="223"/>
      <c r="AM36" s="224"/>
      <c r="AN36" s="59"/>
    </row>
    <row r="37" spans="2:40" ht="20.25" customHeight="1">
      <c r="B37" s="41"/>
      <c r="C37" s="352"/>
      <c r="D37" s="353"/>
      <c r="E37" s="334"/>
      <c r="F37" s="335"/>
      <c r="G37" s="338" t="s">
        <v>30</v>
      </c>
      <c r="H37" s="339"/>
      <c r="I37" s="339"/>
      <c r="J37" s="340"/>
      <c r="K37" s="16"/>
      <c r="L37" s="341"/>
      <c r="M37" s="72"/>
      <c r="N37" s="343"/>
      <c r="O37" s="6"/>
      <c r="P37" s="345"/>
      <c r="Q37" s="346"/>
      <c r="R37" s="6"/>
      <c r="S37" s="347"/>
      <c r="T37" s="59"/>
      <c r="V37" s="41"/>
      <c r="W37" s="352"/>
      <c r="X37" s="353"/>
      <c r="Y37" s="334"/>
      <c r="Z37" s="335"/>
      <c r="AA37" s="338" t="s">
        <v>30</v>
      </c>
      <c r="AB37" s="339"/>
      <c r="AC37" s="339"/>
      <c r="AD37" s="340"/>
      <c r="AE37" s="16"/>
      <c r="AF37" s="341"/>
      <c r="AG37" s="72"/>
      <c r="AH37" s="343"/>
      <c r="AI37" s="6"/>
      <c r="AJ37" s="345"/>
      <c r="AK37" s="346"/>
      <c r="AL37" s="6"/>
      <c r="AM37" s="347"/>
      <c r="AN37" s="59"/>
    </row>
    <row r="38" spans="2:40" ht="20.25" customHeight="1">
      <c r="B38" s="17"/>
      <c r="C38" s="320"/>
      <c r="D38" s="321"/>
      <c r="E38" s="336"/>
      <c r="F38" s="337"/>
      <c r="G38" s="322" t="s">
        <v>31</v>
      </c>
      <c r="H38" s="323"/>
      <c r="I38" s="323"/>
      <c r="J38" s="324"/>
      <c r="K38" s="11"/>
      <c r="L38" s="342"/>
      <c r="M38" s="73"/>
      <c r="N38" s="344"/>
      <c r="O38" s="43"/>
      <c r="P38" s="346"/>
      <c r="Q38" s="346"/>
      <c r="R38" s="43"/>
      <c r="S38" s="348"/>
      <c r="T38" s="59"/>
      <c r="V38" s="17"/>
      <c r="W38" s="320"/>
      <c r="X38" s="321"/>
      <c r="Y38" s="336"/>
      <c r="Z38" s="337"/>
      <c r="AA38" s="322" t="s">
        <v>31</v>
      </c>
      <c r="AB38" s="323"/>
      <c r="AC38" s="323"/>
      <c r="AD38" s="324"/>
      <c r="AE38" s="11"/>
      <c r="AF38" s="342"/>
      <c r="AG38" s="73"/>
      <c r="AH38" s="344"/>
      <c r="AI38" s="43"/>
      <c r="AJ38" s="346"/>
      <c r="AK38" s="346"/>
      <c r="AL38" s="43"/>
      <c r="AM38" s="348"/>
      <c r="AN38" s="59"/>
    </row>
    <row r="39" spans="2:40" ht="20.25" customHeight="1">
      <c r="B39" s="478" t="s">
        <v>22</v>
      </c>
      <c r="C39" s="326"/>
      <c r="D39" s="329" t="s">
        <v>9</v>
      </c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14"/>
      <c r="T39" s="59"/>
      <c r="V39" s="478" t="s">
        <v>22</v>
      </c>
      <c r="W39" s="326"/>
      <c r="X39" s="329" t="s">
        <v>9</v>
      </c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14"/>
      <c r="AN39" s="59"/>
    </row>
    <row r="40" spans="2:40" ht="20.25" customHeight="1">
      <c r="B40" s="327"/>
      <c r="C40" s="328"/>
      <c r="D40" s="331" t="s">
        <v>10</v>
      </c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3"/>
      <c r="T40" s="59"/>
      <c r="V40" s="327"/>
      <c r="W40" s="328"/>
      <c r="X40" s="331" t="s">
        <v>10</v>
      </c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3"/>
      <c r="AN40" s="59"/>
    </row>
    <row r="41" spans="2:41" ht="20.25" customHeight="1">
      <c r="B41" s="316"/>
      <c r="C41" s="317"/>
      <c r="D41" s="318" t="s">
        <v>54</v>
      </c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 t="s">
        <v>62</v>
      </c>
      <c r="S41" s="319"/>
      <c r="T41" s="59"/>
      <c r="V41" s="316"/>
      <c r="W41" s="317"/>
      <c r="X41" s="318" t="s">
        <v>54</v>
      </c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 t="s">
        <v>62</v>
      </c>
      <c r="AM41" s="319"/>
      <c r="AN41" s="59"/>
      <c r="AO41" s="1"/>
    </row>
    <row r="42" spans="1:40" ht="11.25" customHeight="1">
      <c r="A42" s="7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7"/>
      <c r="U42" s="7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7"/>
    </row>
    <row r="43" spans="2:40" ht="15.75" customHeight="1">
      <c r="B43" s="8"/>
      <c r="C43" s="9"/>
      <c r="D43" s="8"/>
      <c r="E43" s="9"/>
      <c r="F43" s="9"/>
      <c r="G43" s="9"/>
      <c r="H43" s="9"/>
      <c r="I43" s="9"/>
      <c r="J43" s="8"/>
      <c r="K43" s="9"/>
      <c r="L43" s="8"/>
      <c r="M43" s="9"/>
      <c r="N43" s="8"/>
      <c r="O43" s="9"/>
      <c r="P43" s="3"/>
      <c r="Q43" s="2"/>
      <c r="R43" s="13"/>
      <c r="S43" s="14"/>
      <c r="T43" s="5"/>
      <c r="V43" s="8"/>
      <c r="W43" s="9"/>
      <c r="X43" s="8"/>
      <c r="Y43" s="9"/>
      <c r="Z43" s="9"/>
      <c r="AA43" s="9"/>
      <c r="AB43" s="9"/>
      <c r="AC43" s="9"/>
      <c r="AD43" s="8"/>
      <c r="AE43" s="9"/>
      <c r="AF43" s="8"/>
      <c r="AG43" s="9"/>
      <c r="AH43" s="8"/>
      <c r="AI43" s="9"/>
      <c r="AJ43" s="3"/>
      <c r="AK43" s="2"/>
      <c r="AL43" s="13"/>
      <c r="AM43" s="14"/>
      <c r="AN43" s="5"/>
    </row>
  </sheetData>
  <sheetProtection/>
  <mergeCells count="128">
    <mergeCell ref="B5:B6"/>
    <mergeCell ref="C5:J6"/>
    <mergeCell ref="K5:L6"/>
    <mergeCell ref="M3:N3"/>
    <mergeCell ref="AE9:AF9"/>
    <mergeCell ref="V5:V6"/>
    <mergeCell ref="F9:F10"/>
    <mergeCell ref="C9:C10"/>
    <mergeCell ref="D9:D10"/>
    <mergeCell ref="G9:G10"/>
    <mergeCell ref="B9:B10"/>
    <mergeCell ref="O9:P9"/>
    <mergeCell ref="M9:N9"/>
    <mergeCell ref="K9:L9"/>
    <mergeCell ref="H9:H10"/>
    <mergeCell ref="I9:I10"/>
    <mergeCell ref="O7:P7"/>
    <mergeCell ref="R7:S7"/>
    <mergeCell ref="AB7:AD7"/>
    <mergeCell ref="D7:E7"/>
    <mergeCell ref="B8:E8"/>
    <mergeCell ref="X7:Y7"/>
    <mergeCell ref="V8:Y8"/>
    <mergeCell ref="B1:S1"/>
    <mergeCell ref="V4:W4"/>
    <mergeCell ref="X4:AD4"/>
    <mergeCell ref="W3:AD3"/>
    <mergeCell ref="V1:AM1"/>
    <mergeCell ref="W2:AL2"/>
    <mergeCell ref="AG3:AH3"/>
    <mergeCell ref="AJ3:AK3"/>
    <mergeCell ref="AE3:AF3"/>
    <mergeCell ref="AJ4:AK4"/>
    <mergeCell ref="P3:Q3"/>
    <mergeCell ref="B4:C4"/>
    <mergeCell ref="P4:Q4"/>
    <mergeCell ref="M23:N23"/>
    <mergeCell ref="AB23:AB24"/>
    <mergeCell ref="AD9:AD10"/>
    <mergeCell ref="W23:W24"/>
    <mergeCell ref="V22:AM22"/>
    <mergeCell ref="AG5:AJ6"/>
    <mergeCell ref="AK5:AM6"/>
    <mergeCell ref="C2:R2"/>
    <mergeCell ref="D4:J4"/>
    <mergeCell ref="C3:J3"/>
    <mergeCell ref="K3:L3"/>
    <mergeCell ref="AE5:AF6"/>
    <mergeCell ref="W5:AD6"/>
    <mergeCell ref="M5:P6"/>
    <mergeCell ref="Q5:S6"/>
    <mergeCell ref="AF7:AG7"/>
    <mergeCell ref="AI7:AJ7"/>
    <mergeCell ref="AL7:AM7"/>
    <mergeCell ref="H7:J7"/>
    <mergeCell ref="L7:M7"/>
    <mergeCell ref="B39:C40"/>
    <mergeCell ref="E37:F38"/>
    <mergeCell ref="F23:F24"/>
    <mergeCell ref="AL41:AM41"/>
    <mergeCell ref="Y23:Y24"/>
    <mergeCell ref="V23:V24"/>
    <mergeCell ref="B21:S21"/>
    <mergeCell ref="J9:J10"/>
    <mergeCell ref="AE23:AF23"/>
    <mergeCell ref="E9:E10"/>
    <mergeCell ref="Q9:S9"/>
    <mergeCell ref="E23:E24"/>
    <mergeCell ref="J23:J24"/>
    <mergeCell ref="H23:H24"/>
    <mergeCell ref="B23:B24"/>
    <mergeCell ref="O23:P23"/>
    <mergeCell ref="G23:G24"/>
    <mergeCell ref="I23:I24"/>
    <mergeCell ref="C23:C24"/>
    <mergeCell ref="K23:L23"/>
    <mergeCell ref="Q23:S23"/>
    <mergeCell ref="D23:D24"/>
    <mergeCell ref="B22:S22"/>
    <mergeCell ref="Z23:Z24"/>
    <mergeCell ref="B42:S42"/>
    <mergeCell ref="C38:D38"/>
    <mergeCell ref="R41:S41"/>
    <mergeCell ref="V42:AM42"/>
    <mergeCell ref="AH37:AH38"/>
    <mergeCell ref="AJ37:AK38"/>
    <mergeCell ref="AM37:AM38"/>
    <mergeCell ref="X39:AM39"/>
    <mergeCell ref="X40:AM40"/>
    <mergeCell ref="X41:AK41"/>
    <mergeCell ref="W37:X37"/>
    <mergeCell ref="AF37:AF38"/>
    <mergeCell ref="B41:C41"/>
    <mergeCell ref="D39:S39"/>
    <mergeCell ref="L37:L38"/>
    <mergeCell ref="AA37:AD37"/>
    <mergeCell ref="D41:Q41"/>
    <mergeCell ref="G37:J37"/>
    <mergeCell ref="G38:J38"/>
    <mergeCell ref="C37:D37"/>
    <mergeCell ref="D40:S40"/>
    <mergeCell ref="N37:N38"/>
    <mergeCell ref="P37:Q38"/>
    <mergeCell ref="S37:S38"/>
    <mergeCell ref="V39:W40"/>
    <mergeCell ref="V41:W41"/>
    <mergeCell ref="AK9:AM9"/>
    <mergeCell ref="AG9:AH9"/>
    <mergeCell ref="AI9:AJ9"/>
    <mergeCell ref="W38:X38"/>
    <mergeCell ref="AA38:AD38"/>
    <mergeCell ref="V21:AM21"/>
    <mergeCell ref="AD23:AD24"/>
    <mergeCell ref="Y37:Z38"/>
    <mergeCell ref="Y9:Y10"/>
    <mergeCell ref="Z9:Z10"/>
    <mergeCell ref="AA9:AA10"/>
    <mergeCell ref="AB9:AB10"/>
    <mergeCell ref="AC9:AC10"/>
    <mergeCell ref="V9:V10"/>
    <mergeCell ref="W9:W10"/>
    <mergeCell ref="X9:X10"/>
    <mergeCell ref="AC23:AC24"/>
    <mergeCell ref="AG23:AH23"/>
    <mergeCell ref="AI23:AJ23"/>
    <mergeCell ref="AK23:AM23"/>
    <mergeCell ref="X23:X24"/>
    <mergeCell ref="AA23:AA24"/>
  </mergeCells>
  <printOptions horizontalCentered="1" verticalCentered="1"/>
  <pageMargins left="0.06" right="0" top="0" bottom="0" header="0" footer="0"/>
  <pageSetup horizontalDpi="300" verticalDpi="300" orientation="landscape" paperSize="9" scale="82" r:id="rId2"/>
  <headerFooter alignWithMargins="0">
    <evenHeader>&amp;C&amp;"arial,Bold"&amp;10&amp;K3E8430Nokia Internal Use Only</evenHeader>
    <evenFooter>&amp;C&amp;"arial,Bold"&amp;10&amp;K3E8430Nokia Internal Use Only</evenFooter>
    <firstHeader>&amp;C&amp;"arial,Bold"&amp;10&amp;K3E8430Nokia Internal Use Only</firstHeader>
    <firstFooter>&amp;C&amp;"arial,Bold"&amp;10&amp;K3E8430Nokia Internal Use Only</first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AO43"/>
  <sheetViews>
    <sheetView zoomScale="67" zoomScaleNormal="67" zoomScalePageLayoutView="0" workbookViewId="0" topLeftCell="A1">
      <selection activeCell="AO41" sqref="AO41"/>
    </sheetView>
  </sheetViews>
  <sheetFormatPr defaultColWidth="9.140625" defaultRowHeight="12.75"/>
  <cols>
    <col min="1" max="1" width="2.140625" style="0" customWidth="1"/>
    <col min="2" max="6" width="5.28125" style="0" customWidth="1"/>
    <col min="7" max="7" width="5.28125" style="0" hidden="1" customWidth="1"/>
    <col min="8" max="8" width="5.28125" style="0" customWidth="1"/>
    <col min="9" max="9" width="5.28125" style="0" hidden="1" customWidth="1"/>
    <col min="10" max="19" width="5.28125" style="0" customWidth="1"/>
    <col min="20" max="21" width="2.140625" style="0" customWidth="1"/>
    <col min="22" max="26" width="5.28125" style="0" customWidth="1"/>
    <col min="27" max="27" width="5.28125" style="0" hidden="1" customWidth="1"/>
    <col min="28" max="28" width="5.28125" style="0" customWidth="1"/>
    <col min="29" max="29" width="5.28125" style="0" hidden="1" customWidth="1"/>
    <col min="30" max="39" width="5.28125" style="0" customWidth="1"/>
    <col min="40" max="40" width="2.140625" style="0" customWidth="1"/>
  </cols>
  <sheetData>
    <row r="1" spans="1:40" ht="11.25" customHeight="1">
      <c r="A1" s="7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7"/>
      <c r="U1" s="7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7"/>
    </row>
    <row r="2" spans="2:40" ht="20.25" customHeight="1">
      <c r="B2" s="159">
        <v>2017</v>
      </c>
      <c r="C2" s="449" t="s">
        <v>27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12"/>
      <c r="T2" s="59"/>
      <c r="V2" s="159">
        <v>2017</v>
      </c>
      <c r="W2" s="449" t="s">
        <v>27</v>
      </c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12"/>
      <c r="AN2" s="59"/>
    </row>
    <row r="3" spans="2:40" ht="20.25" customHeight="1">
      <c r="B3" s="23" t="s">
        <v>32</v>
      </c>
      <c r="C3" s="450" t="s">
        <v>47</v>
      </c>
      <c r="D3" s="450"/>
      <c r="E3" s="450"/>
      <c r="F3" s="450"/>
      <c r="G3" s="450"/>
      <c r="H3" s="450"/>
      <c r="I3" s="450"/>
      <c r="J3" s="451"/>
      <c r="K3" s="452" t="s">
        <v>28</v>
      </c>
      <c r="L3" s="453"/>
      <c r="M3" s="452" t="s">
        <v>29</v>
      </c>
      <c r="N3" s="479"/>
      <c r="O3" s="24" t="s">
        <v>26</v>
      </c>
      <c r="P3" s="455"/>
      <c r="Q3" s="456"/>
      <c r="R3" s="25"/>
      <c r="S3" s="26"/>
      <c r="T3" s="59"/>
      <c r="V3" s="23" t="s">
        <v>32</v>
      </c>
      <c r="W3" s="450" t="s">
        <v>49</v>
      </c>
      <c r="X3" s="450"/>
      <c r="Y3" s="450"/>
      <c r="Z3" s="450"/>
      <c r="AA3" s="450"/>
      <c r="AB3" s="450"/>
      <c r="AC3" s="450"/>
      <c r="AD3" s="451"/>
      <c r="AE3" s="452" t="s">
        <v>28</v>
      </c>
      <c r="AF3" s="453"/>
      <c r="AG3" s="452" t="s">
        <v>29</v>
      </c>
      <c r="AH3" s="479"/>
      <c r="AI3" s="24" t="s">
        <v>26</v>
      </c>
      <c r="AJ3" s="455"/>
      <c r="AK3" s="456"/>
      <c r="AL3" s="25"/>
      <c r="AM3" s="26"/>
      <c r="AN3" s="59"/>
    </row>
    <row r="4" spans="2:40" ht="20.25" customHeight="1">
      <c r="B4" s="424" t="s">
        <v>37</v>
      </c>
      <c r="C4" s="425"/>
      <c r="D4" s="426" t="s">
        <v>38</v>
      </c>
      <c r="E4" s="427"/>
      <c r="F4" s="427"/>
      <c r="G4" s="427"/>
      <c r="H4" s="427"/>
      <c r="I4" s="427"/>
      <c r="J4" s="428"/>
      <c r="K4" s="429">
        <v>22.5</v>
      </c>
      <c r="L4" s="430"/>
      <c r="M4" s="78">
        <f>ROUND(VLOOKUP(K4,'db'!$A$3:$E$424,2,FALSE)*1/1,0)</f>
        <v>18</v>
      </c>
      <c r="N4" s="285">
        <f>ROUND(VLOOKUP(K4,'db'!$A$3:$E$424,3,FALSE)*1/1,0)</f>
        <v>13</v>
      </c>
      <c r="O4" s="27" t="s">
        <v>25</v>
      </c>
      <c r="P4" s="431"/>
      <c r="Q4" s="425"/>
      <c r="R4" s="28"/>
      <c r="S4" s="29"/>
      <c r="T4" s="59"/>
      <c r="V4" s="424" t="s">
        <v>37</v>
      </c>
      <c r="W4" s="425"/>
      <c r="X4" s="426" t="s">
        <v>40</v>
      </c>
      <c r="Y4" s="425"/>
      <c r="Z4" s="425"/>
      <c r="AA4" s="425"/>
      <c r="AB4" s="425"/>
      <c r="AC4" s="425"/>
      <c r="AD4" s="475"/>
      <c r="AE4" s="429">
        <v>34.3</v>
      </c>
      <c r="AF4" s="430"/>
      <c r="AG4" s="78">
        <f>ROUND(VLOOKUP(AE4,'db'!$A$3:$E$424,2,FALSE)*1/1,0)</f>
        <v>30</v>
      </c>
      <c r="AH4" s="285">
        <f>ROUND(VLOOKUP(AE4,'db'!$A$3:$E$424,3,FALSE)*1/1,0)</f>
        <v>24</v>
      </c>
      <c r="AI4" s="27" t="s">
        <v>25</v>
      </c>
      <c r="AJ4" s="431"/>
      <c r="AK4" s="425"/>
      <c r="AL4" s="28"/>
      <c r="AM4" s="29"/>
      <c r="AN4" s="59"/>
    </row>
    <row r="5" spans="2:40" ht="20.25" customHeight="1">
      <c r="B5" s="447" t="s">
        <v>33</v>
      </c>
      <c r="C5" s="432" t="s">
        <v>56</v>
      </c>
      <c r="D5" s="433"/>
      <c r="E5" s="433"/>
      <c r="F5" s="433"/>
      <c r="G5" s="433"/>
      <c r="H5" s="433"/>
      <c r="I5" s="433"/>
      <c r="J5" s="434"/>
      <c r="K5" s="436" t="s">
        <v>35</v>
      </c>
      <c r="L5" s="437"/>
      <c r="M5" s="440" t="s">
        <v>36</v>
      </c>
      <c r="N5" s="441"/>
      <c r="O5" s="441"/>
      <c r="P5" s="437"/>
      <c r="Q5" s="443" t="s">
        <v>24</v>
      </c>
      <c r="R5" s="444"/>
      <c r="S5" s="445"/>
      <c r="T5" s="59"/>
      <c r="V5" s="447" t="s">
        <v>33</v>
      </c>
      <c r="W5" s="432" t="s">
        <v>56</v>
      </c>
      <c r="X5" s="433"/>
      <c r="Y5" s="433"/>
      <c r="Z5" s="433"/>
      <c r="AA5" s="433"/>
      <c r="AB5" s="433"/>
      <c r="AC5" s="433"/>
      <c r="AD5" s="434"/>
      <c r="AE5" s="436" t="s">
        <v>35</v>
      </c>
      <c r="AF5" s="437"/>
      <c r="AG5" s="440" t="s">
        <v>36</v>
      </c>
      <c r="AH5" s="441"/>
      <c r="AI5" s="441"/>
      <c r="AJ5" s="437"/>
      <c r="AK5" s="443" t="s">
        <v>24</v>
      </c>
      <c r="AL5" s="444"/>
      <c r="AM5" s="445"/>
      <c r="AN5" s="59"/>
    </row>
    <row r="6" spans="2:40" ht="20.25" customHeight="1">
      <c r="B6" s="327"/>
      <c r="C6" s="435"/>
      <c r="D6" s="435"/>
      <c r="E6" s="435"/>
      <c r="F6" s="435"/>
      <c r="G6" s="435"/>
      <c r="H6" s="435"/>
      <c r="I6" s="435"/>
      <c r="J6" s="328"/>
      <c r="K6" s="438"/>
      <c r="L6" s="439"/>
      <c r="M6" s="438"/>
      <c r="N6" s="442"/>
      <c r="O6" s="442"/>
      <c r="P6" s="439"/>
      <c r="Q6" s="446"/>
      <c r="R6" s="332"/>
      <c r="S6" s="333"/>
      <c r="T6" s="59"/>
      <c r="V6" s="327"/>
      <c r="W6" s="435"/>
      <c r="X6" s="435"/>
      <c r="Y6" s="435"/>
      <c r="Z6" s="435"/>
      <c r="AA6" s="435"/>
      <c r="AB6" s="435"/>
      <c r="AC6" s="435"/>
      <c r="AD6" s="328"/>
      <c r="AE6" s="438"/>
      <c r="AF6" s="439"/>
      <c r="AG6" s="438"/>
      <c r="AH6" s="442"/>
      <c r="AI6" s="442"/>
      <c r="AJ6" s="439"/>
      <c r="AK6" s="446"/>
      <c r="AL6" s="332"/>
      <c r="AM6" s="333"/>
      <c r="AN6" s="59"/>
    </row>
    <row r="7" spans="2:40" ht="20.25" customHeight="1">
      <c r="B7" s="18"/>
      <c r="C7" s="117" t="s">
        <v>53</v>
      </c>
      <c r="D7" s="416" t="s">
        <v>15</v>
      </c>
      <c r="E7" s="417"/>
      <c r="F7" s="279" t="s">
        <v>52</v>
      </c>
      <c r="G7" s="115"/>
      <c r="H7" s="413" t="s">
        <v>16</v>
      </c>
      <c r="I7" s="330"/>
      <c r="J7" s="414"/>
      <c r="K7" s="116"/>
      <c r="L7" s="381" t="s">
        <v>17</v>
      </c>
      <c r="M7" s="415"/>
      <c r="N7" s="116"/>
      <c r="O7" s="313" t="s">
        <v>18</v>
      </c>
      <c r="P7" s="313"/>
      <c r="Q7" s="116"/>
      <c r="R7" s="313" t="s">
        <v>19</v>
      </c>
      <c r="S7" s="314"/>
      <c r="T7" s="59"/>
      <c r="V7" s="18"/>
      <c r="W7" s="117" t="s">
        <v>53</v>
      </c>
      <c r="X7" s="416" t="s">
        <v>15</v>
      </c>
      <c r="Y7" s="417"/>
      <c r="Z7" s="279" t="s">
        <v>52</v>
      </c>
      <c r="AA7" s="115"/>
      <c r="AB7" s="413" t="s">
        <v>16</v>
      </c>
      <c r="AC7" s="330"/>
      <c r="AD7" s="414"/>
      <c r="AE7" s="116"/>
      <c r="AF7" s="381" t="s">
        <v>17</v>
      </c>
      <c r="AG7" s="415"/>
      <c r="AH7" s="116"/>
      <c r="AI7" s="313" t="s">
        <v>18</v>
      </c>
      <c r="AJ7" s="313"/>
      <c r="AK7" s="116"/>
      <c r="AL7" s="313" t="s">
        <v>19</v>
      </c>
      <c r="AM7" s="314"/>
      <c r="AN7" s="59"/>
    </row>
    <row r="8" spans="2:40" ht="15.75" customHeight="1">
      <c r="B8" s="418" t="s">
        <v>21</v>
      </c>
      <c r="C8" s="419"/>
      <c r="D8" s="419"/>
      <c r="E8" s="420"/>
      <c r="F8" s="229">
        <v>64.8</v>
      </c>
      <c r="G8" s="230"/>
      <c r="H8" s="230" t="s">
        <v>20</v>
      </c>
      <c r="I8" s="231"/>
      <c r="J8" s="244">
        <v>114</v>
      </c>
      <c r="K8" s="290">
        <v>61</v>
      </c>
      <c r="L8" s="291" t="s">
        <v>20</v>
      </c>
      <c r="M8" s="292">
        <v>105</v>
      </c>
      <c r="N8" s="105">
        <v>70.1</v>
      </c>
      <c r="O8" s="226" t="s">
        <v>20</v>
      </c>
      <c r="P8" s="245">
        <v>116</v>
      </c>
      <c r="Q8" s="246">
        <v>65.4</v>
      </c>
      <c r="R8" s="246" t="s">
        <v>20</v>
      </c>
      <c r="S8" s="247">
        <v>106</v>
      </c>
      <c r="T8" s="250"/>
      <c r="U8" s="251"/>
      <c r="V8" s="421" t="s">
        <v>21</v>
      </c>
      <c r="W8" s="422"/>
      <c r="X8" s="422"/>
      <c r="Y8" s="423"/>
      <c r="Z8" s="229">
        <v>64.8</v>
      </c>
      <c r="AA8" s="230"/>
      <c r="AB8" s="230" t="s">
        <v>20</v>
      </c>
      <c r="AC8" s="231"/>
      <c r="AD8" s="244">
        <v>114</v>
      </c>
      <c r="AE8" s="290">
        <v>61</v>
      </c>
      <c r="AF8" s="291" t="s">
        <v>20</v>
      </c>
      <c r="AG8" s="292">
        <v>105</v>
      </c>
      <c r="AH8" s="105">
        <v>70.1</v>
      </c>
      <c r="AI8" s="226" t="s">
        <v>20</v>
      </c>
      <c r="AJ8" s="245">
        <v>116</v>
      </c>
      <c r="AK8" s="246">
        <v>65.4</v>
      </c>
      <c r="AL8" s="246" t="s">
        <v>20</v>
      </c>
      <c r="AM8" s="247">
        <v>106</v>
      </c>
      <c r="AN8" s="59"/>
    </row>
    <row r="9" spans="2:40" ht="15.75" customHeight="1">
      <c r="B9" s="393" t="s">
        <v>0</v>
      </c>
      <c r="C9" s="409" t="s">
        <v>13</v>
      </c>
      <c r="D9" s="411" t="s">
        <v>14</v>
      </c>
      <c r="E9" s="399" t="s">
        <v>39</v>
      </c>
      <c r="F9" s="401" t="s">
        <v>1</v>
      </c>
      <c r="G9" s="403" t="s">
        <v>8</v>
      </c>
      <c r="H9" s="403" t="s">
        <v>8</v>
      </c>
      <c r="I9" s="405" t="s">
        <v>8</v>
      </c>
      <c r="J9" s="407" t="s">
        <v>8</v>
      </c>
      <c r="K9" s="380" t="s">
        <v>5</v>
      </c>
      <c r="L9" s="382"/>
      <c r="M9" s="380" t="s">
        <v>6</v>
      </c>
      <c r="N9" s="381"/>
      <c r="O9" s="380" t="s">
        <v>7</v>
      </c>
      <c r="P9" s="382"/>
      <c r="Q9" s="380" t="s">
        <v>3</v>
      </c>
      <c r="R9" s="381"/>
      <c r="S9" s="382"/>
      <c r="T9" s="59"/>
      <c r="V9" s="393" t="s">
        <v>0</v>
      </c>
      <c r="W9" s="409" t="s">
        <v>13</v>
      </c>
      <c r="X9" s="411" t="s">
        <v>14</v>
      </c>
      <c r="Y9" s="399" t="s">
        <v>39</v>
      </c>
      <c r="Z9" s="401" t="s">
        <v>1</v>
      </c>
      <c r="AA9" s="482" t="s">
        <v>8</v>
      </c>
      <c r="AB9" s="403" t="s">
        <v>8</v>
      </c>
      <c r="AC9" s="484" t="s">
        <v>8</v>
      </c>
      <c r="AD9" s="407" t="s">
        <v>8</v>
      </c>
      <c r="AE9" s="380" t="s">
        <v>5</v>
      </c>
      <c r="AF9" s="382"/>
      <c r="AG9" s="380" t="s">
        <v>6</v>
      </c>
      <c r="AH9" s="381"/>
      <c r="AI9" s="380" t="s">
        <v>7</v>
      </c>
      <c r="AJ9" s="382"/>
      <c r="AK9" s="380" t="s">
        <v>3</v>
      </c>
      <c r="AL9" s="381"/>
      <c r="AM9" s="382"/>
      <c r="AN9" s="59"/>
    </row>
    <row r="10" spans="2:40" ht="15.75" customHeight="1">
      <c r="B10" s="394"/>
      <c r="C10" s="410"/>
      <c r="D10" s="412"/>
      <c r="E10" s="400"/>
      <c r="F10" s="402"/>
      <c r="G10" s="404"/>
      <c r="H10" s="404"/>
      <c r="I10" s="406"/>
      <c r="J10" s="408"/>
      <c r="K10" s="34" t="s">
        <v>23</v>
      </c>
      <c r="L10" s="20" t="s">
        <v>2</v>
      </c>
      <c r="M10" s="68" t="s">
        <v>23</v>
      </c>
      <c r="N10" s="70" t="s">
        <v>2</v>
      </c>
      <c r="O10" s="37" t="s">
        <v>23</v>
      </c>
      <c r="P10" s="20" t="s">
        <v>2</v>
      </c>
      <c r="Q10" s="37" t="s">
        <v>8</v>
      </c>
      <c r="R10" s="34" t="s">
        <v>23</v>
      </c>
      <c r="S10" s="20" t="s">
        <v>2</v>
      </c>
      <c r="T10" s="59"/>
      <c r="V10" s="394"/>
      <c r="W10" s="410"/>
      <c r="X10" s="412"/>
      <c r="Y10" s="400"/>
      <c r="Z10" s="402"/>
      <c r="AA10" s="483"/>
      <c r="AB10" s="404"/>
      <c r="AC10" s="485"/>
      <c r="AD10" s="408"/>
      <c r="AE10" s="34" t="s">
        <v>23</v>
      </c>
      <c r="AF10" s="20" t="s">
        <v>2</v>
      </c>
      <c r="AG10" s="68" t="s">
        <v>23</v>
      </c>
      <c r="AH10" s="70" t="s">
        <v>2</v>
      </c>
      <c r="AI10" s="37" t="s">
        <v>23</v>
      </c>
      <c r="AJ10" s="20" t="s">
        <v>2</v>
      </c>
      <c r="AK10" s="37" t="s">
        <v>8</v>
      </c>
      <c r="AL10" s="34" t="s">
        <v>23</v>
      </c>
      <c r="AM10" s="20" t="s">
        <v>2</v>
      </c>
      <c r="AN10" s="59"/>
    </row>
    <row r="11" spans="2:40" ht="15.75" customHeight="1">
      <c r="B11" s="119">
        <v>1</v>
      </c>
      <c r="C11" s="120">
        <v>266</v>
      </c>
      <c r="D11" s="280">
        <v>212</v>
      </c>
      <c r="E11" s="121">
        <v>9</v>
      </c>
      <c r="F11" s="268">
        <v>4</v>
      </c>
      <c r="G11" s="49">
        <f>SUMIF(M4,"&gt;8",B11)+SUMIF(M4,"&gt;26",B11)+SUMIF(M4,"&gt;44",B11)+SUMIF(M4,"&gt;62",B11)-SUMIF(M4,"&lt;-9",B11)-SUMIF(M4,"&lt;-27",B11)-SUMIF(M4,"&lt;-45",B11)-SUMIF(M4,"&lt;-63",B11)</f>
        <v>1</v>
      </c>
      <c r="H11" s="268" t="str">
        <f aca="true" t="shared" si="0" ref="H11:H19">IF(G11=4,"| | | |",IF(G11=3,"| | |",IF(G11=2,"| |",IF(G11=1,"|",IF(G11=0,"",IF(G11=-1,"- |",G11))))))</f>
        <v>|</v>
      </c>
      <c r="I11" s="82">
        <f>SUMIF(N4,"&gt;8",B11)+SUMIF(N4,"&gt;26",B11)+SUMIF(N4,"&gt;44",B11)+SUMIF(N4,"&gt;62",B11)-SUMIF(N4,"&lt;-9",B11)-SUMIF(N4,"&lt;-27",B11)-SUMIF(N4,"&lt;-45",B11)-SUMIF(N4,"&lt;-63",B11)</f>
        <v>1</v>
      </c>
      <c r="J11" s="123" t="str">
        <f aca="true" t="shared" si="1" ref="J11:J19">IF(I11=4,"| | | |",IF(I11=3,"| | |",IF(I11=2,"| |",IF(I11=1,"|",IF(I11=0,"",IF(I11=-1,"- |",I11))))))</f>
        <v>|</v>
      </c>
      <c r="K11" s="161"/>
      <c r="L11" s="162"/>
      <c r="M11" s="163"/>
      <c r="N11" s="164"/>
      <c r="O11" s="161"/>
      <c r="P11" s="165"/>
      <c r="Q11" s="166"/>
      <c r="R11" s="167"/>
      <c r="S11" s="165"/>
      <c r="T11" s="248"/>
      <c r="U11" s="249"/>
      <c r="V11" s="119">
        <v>1</v>
      </c>
      <c r="W11" s="120">
        <v>266</v>
      </c>
      <c r="X11" s="280">
        <v>212</v>
      </c>
      <c r="Y11" s="121">
        <v>9</v>
      </c>
      <c r="Z11" s="268">
        <v>4</v>
      </c>
      <c r="AA11" s="49">
        <f>SUMIF(AG4,"&gt;8",V11)+SUMIF(AG4,"&gt;26",V11)+SUMIF(AG4,"&gt;44",V11)+SUMIF(AG4,"&gt;62",V11)-SUMIF(AG4,"&lt;-9",V11)-SUMIF(AG4,"&lt;-27",V11)-SUMIF(AG4,"&lt;-45",V11)-SUMIF(AG4,"&lt;-63",V11)</f>
        <v>2</v>
      </c>
      <c r="AB11" s="268" t="str">
        <f aca="true" t="shared" si="2" ref="AB11:AB19">IF(AA11=4,"| | | |",IF(AA11=3,"| | |",IF(AA11=2,"| |",IF(AA11=1,"|",IF(AA11=0,"",IF(AA11=-1,"- |",AA11))))))</f>
        <v>| |</v>
      </c>
      <c r="AC11" s="82">
        <f>SUMIF(AH4,"&gt;8",V11)+SUMIF(AH4,"&gt;26",V11)+SUMIF(AH4,"&gt;44",V11)+SUMIF(AH4,"&gt;62",V11)-SUMIF(AH4,"&lt;-9",V11)-SUMIF(AH4,"&lt;-27",V11)-SUMIF(AH4,"&lt;-45",V11)-SUMIF(AH4,"&lt;-63",V11)</f>
        <v>1</v>
      </c>
      <c r="AD11" s="123" t="str">
        <f aca="true" t="shared" si="3" ref="AD11:AD19">IF(AC11=4,"| | | |",IF(AC11=3,"| | |",IF(AC11=2,"| |",IF(AC11=1,"|",IF(AC11=0,"",IF(AC11=-1,"- |",AC11))))))</f>
        <v>|</v>
      </c>
      <c r="AE11" s="161"/>
      <c r="AF11" s="162"/>
      <c r="AG11" s="163"/>
      <c r="AH11" s="164"/>
      <c r="AI11" s="161"/>
      <c r="AJ11" s="165"/>
      <c r="AK11" s="166"/>
      <c r="AL11" s="167"/>
      <c r="AM11" s="165"/>
      <c r="AN11" s="59"/>
    </row>
    <row r="12" spans="2:40" ht="15.75" customHeight="1">
      <c r="B12" s="124">
        <v>2</v>
      </c>
      <c r="C12" s="125">
        <v>138</v>
      </c>
      <c r="D12" s="281">
        <v>126</v>
      </c>
      <c r="E12" s="126">
        <v>15</v>
      </c>
      <c r="F12" s="266">
        <v>3</v>
      </c>
      <c r="G12" s="50">
        <f>SUMIF(M4,"&gt;14",B11)+SUMIF(M4,"&gt;32",B11)+SUMIF(M4,"&gt;50",B11)+SUMIF(M4,"&gt;68",B11)-SUMIF(M4,"&lt;-3",B11)-SUMIF(M4,"&lt;-21",B11)-SUMIF(M4,"&lt;-39",B11)-SUMIF(M4,"&lt;-57",B11)</f>
        <v>1</v>
      </c>
      <c r="H12" s="266" t="str">
        <f t="shared" si="0"/>
        <v>|</v>
      </c>
      <c r="I12" s="83">
        <f>SUMIF(N4,"&gt;14",B11)+SUMIF(N4,"&gt;32",B11)+SUMIF(N4,"&gt;50",B11)+SUMIF(N4,"&gt;68",B11)-SUMIF(N4,"&lt;-3",B11)-SUMIF(N4,"&lt;-21",B11)-SUMIF(N4,"&lt;-39",B11)-SUMIF(N4,"&lt;-57",B11)</f>
        <v>0</v>
      </c>
      <c r="J12" s="127">
        <f t="shared" si="1"/>
      </c>
      <c r="K12" s="169"/>
      <c r="L12" s="170"/>
      <c r="M12" s="171"/>
      <c r="N12" s="172"/>
      <c r="O12" s="169"/>
      <c r="P12" s="173"/>
      <c r="Q12" s="174"/>
      <c r="R12" s="175"/>
      <c r="S12" s="173"/>
      <c r="T12" s="248"/>
      <c r="U12" s="249"/>
      <c r="V12" s="124">
        <v>2</v>
      </c>
      <c r="W12" s="125">
        <v>138</v>
      </c>
      <c r="X12" s="281">
        <v>126</v>
      </c>
      <c r="Y12" s="126">
        <v>15</v>
      </c>
      <c r="Z12" s="266">
        <v>3</v>
      </c>
      <c r="AA12" s="50">
        <f>SUMIF(AG4,"&gt;14",V11)+SUMIF(AG4,"&gt;32",V11)+SUMIF(AG4,"&gt;50",V11)+SUMIF(AG4,"&gt;68",V11)-SUMIF(AG4,"&lt;-3",V11)-SUMIF(AG4,"&lt;-21",V11)-SUMIF(AG4,"&lt;-39",V11)-SUMIF(AG4,"&lt;-57",V11)</f>
        <v>1</v>
      </c>
      <c r="AB12" s="266" t="str">
        <f t="shared" si="2"/>
        <v>|</v>
      </c>
      <c r="AC12" s="83">
        <f>SUMIF(AH4,"&gt;14",V11)+SUMIF(AH4,"&gt;32",V11)+SUMIF(AH4,"&gt;50",V11)+SUMIF(AH4,"&gt;68",V11)-SUMIF(AH4,"&lt;-3",V11)-SUMIF(AH4,"&lt;-21",V11)-SUMIF(AH4,"&lt;-39",V11)-SUMIF(AH4,"&lt;-57",V11)</f>
        <v>1</v>
      </c>
      <c r="AD12" s="127" t="str">
        <f t="shared" si="3"/>
        <v>|</v>
      </c>
      <c r="AE12" s="169"/>
      <c r="AF12" s="170"/>
      <c r="AG12" s="171"/>
      <c r="AH12" s="172"/>
      <c r="AI12" s="169"/>
      <c r="AJ12" s="173"/>
      <c r="AK12" s="174"/>
      <c r="AL12" s="175"/>
      <c r="AM12" s="173"/>
      <c r="AN12" s="59"/>
    </row>
    <row r="13" spans="2:40" ht="15.75" customHeight="1">
      <c r="B13" s="128">
        <v>3</v>
      </c>
      <c r="C13" s="129">
        <v>240</v>
      </c>
      <c r="D13" s="282">
        <v>230</v>
      </c>
      <c r="E13" s="263">
        <v>13</v>
      </c>
      <c r="F13" s="131">
        <v>4</v>
      </c>
      <c r="G13" s="47">
        <f>SUMIF(M4,"&gt;12",B11)+SUMIF(M4,"&gt;30",B11)+SUMIF(M4,"&gt;48",B11)+SUMIF(M4,"&gt;66",B11)-SUMIF(M4,"&lt;-5",B11)-SUMIF(M4,"&lt;-23",B11)-SUMIF(M4,"&lt;-41",B11)-SUMIF(M4,"&lt;-59",B11)</f>
        <v>1</v>
      </c>
      <c r="H13" s="131" t="str">
        <f t="shared" si="0"/>
        <v>|</v>
      </c>
      <c r="I13" s="84">
        <f>SUMIF(N4,"&gt;12",B11)+SUMIF(N4,"&gt;30",B11)+SUMIF(N4,"&gt;48",B11)+SUMIF(N4,"&gt;66",B11)-SUMIF(N4,"&lt;-5",B11)-SUMIF(N4,"&lt;-23",B11)-SUMIF(N4,"&lt;-41",B11)-SUMIF(N4,"&lt;-59",B11)</f>
        <v>1</v>
      </c>
      <c r="J13" s="132" t="str">
        <f t="shared" si="1"/>
        <v>|</v>
      </c>
      <c r="K13" s="177"/>
      <c r="L13" s="178"/>
      <c r="M13" s="179"/>
      <c r="N13" s="180"/>
      <c r="O13" s="177"/>
      <c r="P13" s="181"/>
      <c r="Q13" s="182"/>
      <c r="R13" s="183"/>
      <c r="S13" s="181"/>
      <c r="T13" s="248"/>
      <c r="U13" s="249"/>
      <c r="V13" s="128">
        <v>3</v>
      </c>
      <c r="W13" s="129">
        <v>240</v>
      </c>
      <c r="X13" s="282">
        <v>230</v>
      </c>
      <c r="Y13" s="263">
        <v>13</v>
      </c>
      <c r="Z13" s="131">
        <v>4</v>
      </c>
      <c r="AA13" s="47">
        <f>SUMIF(AG4,"&gt;12",V11)+SUMIF(AG4,"&gt;30",V11)+SUMIF(AG4,"&gt;48",V11)+SUMIF(AG4,"&gt;66",V11)-SUMIF(AG4,"&lt;-5",V11)-SUMIF(AG4,"&lt;-23",V11)-SUMIF(AG4,"&lt;-41",V11)-SUMIF(AG4,"&lt;-59",V11)</f>
        <v>1</v>
      </c>
      <c r="AB13" s="131" t="str">
        <f t="shared" si="2"/>
        <v>|</v>
      </c>
      <c r="AC13" s="84">
        <f>SUMIF(AH4,"&gt;12",V11)+SUMIF(AH4,"&gt;30",V11)+SUMIF(AH4,"&gt;48",V11)+SUMIF(AH4,"&gt;66",V11)-SUMIF(AH4,"&lt;-5",V11)-SUMIF(AH4,"&lt;-23",V11)-SUMIF(AH4,"&lt;-41",V11)-SUMIF(AH4,"&lt;-59",V11)</f>
        <v>1</v>
      </c>
      <c r="AD13" s="132" t="str">
        <f t="shared" si="3"/>
        <v>|</v>
      </c>
      <c r="AE13" s="177"/>
      <c r="AF13" s="178"/>
      <c r="AG13" s="179"/>
      <c r="AH13" s="180"/>
      <c r="AI13" s="177"/>
      <c r="AJ13" s="181"/>
      <c r="AK13" s="182"/>
      <c r="AL13" s="183"/>
      <c r="AM13" s="181"/>
      <c r="AN13" s="59"/>
    </row>
    <row r="14" spans="2:40" ht="15.75" customHeight="1">
      <c r="B14" s="119">
        <v>4</v>
      </c>
      <c r="C14" s="120">
        <v>335</v>
      </c>
      <c r="D14" s="280">
        <v>315</v>
      </c>
      <c r="E14" s="121">
        <v>3</v>
      </c>
      <c r="F14" s="268">
        <v>4</v>
      </c>
      <c r="G14" s="49">
        <f>SUMIF(M4,"&gt;2",B11)+SUMIF(M4,"&gt;20",B11)+SUMIF(M4,"&gt;38",B11)+SUMIF(M4,"&gt;56",B11)-SUMIF(M4,"&lt;-15",B11)-SUMIF(M4,"&lt;-33",B11)-SUMIF(M4,"&lt;-51",B11)-SUMIF(M4,"&lt;-69",B11)</f>
        <v>1</v>
      </c>
      <c r="H14" s="268" t="str">
        <f t="shared" si="0"/>
        <v>|</v>
      </c>
      <c r="I14" s="82">
        <f>SUMIF(N4,"&gt;2",B11)+SUMIF(N4,"&gt;20",B11)+SUMIF(N4,"&gt;38",B11)+SUMIF(N4,"&gt;56",B11)-SUMIF(N4,"&lt;-15",B11)-SUMIF(N4,"&lt;-33",B11)-SUMIF(N4,"&lt;-51",B11)-SUMIF(N4,"&lt;-69",B11)</f>
        <v>1</v>
      </c>
      <c r="J14" s="123" t="str">
        <f t="shared" si="1"/>
        <v>|</v>
      </c>
      <c r="K14" s="161"/>
      <c r="L14" s="165"/>
      <c r="M14" s="163"/>
      <c r="N14" s="164"/>
      <c r="O14" s="161"/>
      <c r="P14" s="165"/>
      <c r="Q14" s="166"/>
      <c r="R14" s="167"/>
      <c r="S14" s="165"/>
      <c r="T14" s="248"/>
      <c r="U14" s="249"/>
      <c r="V14" s="119">
        <v>4</v>
      </c>
      <c r="W14" s="120">
        <v>335</v>
      </c>
      <c r="X14" s="280">
        <v>315</v>
      </c>
      <c r="Y14" s="121">
        <v>3</v>
      </c>
      <c r="Z14" s="268">
        <v>4</v>
      </c>
      <c r="AA14" s="49">
        <f>SUMIF(AG4,"&gt;2",V11)+SUMIF(AG4,"&gt;20",V11)+SUMIF(AG4,"&gt;38",V11)+SUMIF(AG4,"&gt;56",V11)-SUMIF(AG4,"&lt;-15",V11)-SUMIF(AG4,"&lt;-33",V11)-SUMIF(AG4,"&lt;-51",V11)-SUMIF(AG4,"&lt;-69",V11)</f>
        <v>2</v>
      </c>
      <c r="AB14" s="268" t="str">
        <f t="shared" si="2"/>
        <v>| |</v>
      </c>
      <c r="AC14" s="82">
        <f>SUMIF(AH4,"&gt;2",V11)+SUMIF(AH4,"&gt;20",V11)+SUMIF(AH4,"&gt;38",V11)+SUMIF(AH4,"&gt;56",V11)-SUMIF(AH4,"&lt;-15",V11)-SUMIF(AH4,"&lt;-33",V11)-SUMIF(AH4,"&lt;-51",V11)-SUMIF(AH4,"&lt;-69",V11)</f>
        <v>2</v>
      </c>
      <c r="AD14" s="123" t="str">
        <f t="shared" si="3"/>
        <v>| |</v>
      </c>
      <c r="AE14" s="161"/>
      <c r="AF14" s="165"/>
      <c r="AG14" s="163"/>
      <c r="AH14" s="164"/>
      <c r="AI14" s="161"/>
      <c r="AJ14" s="165"/>
      <c r="AK14" s="166"/>
      <c r="AL14" s="167"/>
      <c r="AM14" s="165"/>
      <c r="AN14" s="59"/>
    </row>
    <row r="15" spans="2:40" ht="15.75" customHeight="1">
      <c r="B15" s="124">
        <v>5</v>
      </c>
      <c r="C15" s="125">
        <v>290</v>
      </c>
      <c r="D15" s="281">
        <v>256</v>
      </c>
      <c r="E15" s="126">
        <v>7</v>
      </c>
      <c r="F15" s="266">
        <v>4</v>
      </c>
      <c r="G15" s="50">
        <f>SUMIF(M4,"&gt;6",B11)+SUMIF(M4,"&gt;24",B11)+SUMIF(M4,"&gt;42",B11)+SUMIF(M4,"&gt;60",B11)-SUMIF(M4,"&lt;-11",B11)-SUMIF(M4,"&lt;-29",B11)-SUMIF(M4,"&lt;-47",B11)-SUMIF(M4,"&lt;-65",B11)</f>
        <v>1</v>
      </c>
      <c r="H15" s="266" t="str">
        <f t="shared" si="0"/>
        <v>|</v>
      </c>
      <c r="I15" s="83">
        <f>SUMIF(N4,"&gt;6",B11)+SUMIF(N4,"&gt;24",B11)+SUMIF(N4,"&gt;42",B11)+SUMIF(N4,"&gt;60",B11)-SUMIF(N4,"&lt;-11",B11)-SUMIF(N4,"&lt;-29",B11)-SUMIF(N4,"&lt;-47",B11)-SUMIF(N4,"&lt;-65",B11)</f>
        <v>1</v>
      </c>
      <c r="J15" s="127" t="str">
        <f t="shared" si="1"/>
        <v>|</v>
      </c>
      <c r="K15" s="169"/>
      <c r="L15" s="173"/>
      <c r="M15" s="171"/>
      <c r="N15" s="172"/>
      <c r="O15" s="169"/>
      <c r="P15" s="173"/>
      <c r="Q15" s="174"/>
      <c r="R15" s="175"/>
      <c r="S15" s="173"/>
      <c r="T15" s="248"/>
      <c r="U15" s="249"/>
      <c r="V15" s="124">
        <v>5</v>
      </c>
      <c r="W15" s="125">
        <v>290</v>
      </c>
      <c r="X15" s="281">
        <v>256</v>
      </c>
      <c r="Y15" s="126">
        <v>7</v>
      </c>
      <c r="Z15" s="266">
        <v>4</v>
      </c>
      <c r="AA15" s="50">
        <f>SUMIF(AG4,"&gt;6",V11)+SUMIF(AG4,"&gt;24",V11)+SUMIF(AG4,"&gt;42",V11)+SUMIF(AG4,"&gt;60",V11)-SUMIF(AG4,"&lt;-11",V11)-SUMIF(AG4,"&lt;-29",V11)-SUMIF(AG4,"&lt;-47",V11)-SUMIF(AG4,"&lt;-65",V11)</f>
        <v>2</v>
      </c>
      <c r="AB15" s="266" t="str">
        <f t="shared" si="2"/>
        <v>| |</v>
      </c>
      <c r="AC15" s="83">
        <f>SUMIF(AH4,"&gt;6",V11)+SUMIF(AH4,"&gt;24",V11)+SUMIF(AH4,"&gt;42",V11)+SUMIF(AH4,"&gt;60",V11)-SUMIF(AH4,"&lt;-11",V11)-SUMIF(AH4,"&lt;-29",V11)-SUMIF(AH4,"&lt;-47",V11)-SUMIF(AH4,"&lt;-65",V11)</f>
        <v>1</v>
      </c>
      <c r="AD15" s="127" t="str">
        <f t="shared" si="3"/>
        <v>|</v>
      </c>
      <c r="AE15" s="169"/>
      <c r="AF15" s="173"/>
      <c r="AG15" s="171"/>
      <c r="AH15" s="172"/>
      <c r="AI15" s="169"/>
      <c r="AJ15" s="173"/>
      <c r="AK15" s="174"/>
      <c r="AL15" s="175"/>
      <c r="AM15" s="173"/>
      <c r="AN15" s="59"/>
    </row>
    <row r="16" spans="2:40" ht="15.75" customHeight="1">
      <c r="B16" s="128">
        <v>6</v>
      </c>
      <c r="C16" s="129">
        <v>175</v>
      </c>
      <c r="D16" s="282">
        <v>165</v>
      </c>
      <c r="E16" s="263">
        <v>11</v>
      </c>
      <c r="F16" s="131">
        <v>3</v>
      </c>
      <c r="G16" s="47">
        <f>SUMIF(M4,"&gt;10",B11)+SUMIF(M4,"&gt;28",B11)+SUMIF(M4,"&gt;46",B11)+SUMIF(M4,"&gt;64",B11)-SUMIF(M4,"&lt;-7",B11)-SUMIF(M4,"&lt;-25",B11)-SUMIF(M4,"&lt;-43",B11)-SUMIF(M4,"&lt;-61",B11)</f>
        <v>1</v>
      </c>
      <c r="H16" s="131" t="str">
        <f t="shared" si="0"/>
        <v>|</v>
      </c>
      <c r="I16" s="84">
        <f>SUMIF(N4,"&gt;10",B11)+SUMIF(N4,"&gt;28",B11)+SUMIF(N4,"&gt;46",B11)+SUMIF(N4,"&gt;64",B11)-SUMIF(N4,"&lt;-7",B11)-SUMIF(N4,"&lt;-25",B11)-SUMIF(N4,"&lt;-43",B11)-SUMIF(N4,"&lt;-61",B11)</f>
        <v>1</v>
      </c>
      <c r="J16" s="132" t="str">
        <f t="shared" si="1"/>
        <v>|</v>
      </c>
      <c r="K16" s="177"/>
      <c r="L16" s="181"/>
      <c r="M16" s="179"/>
      <c r="N16" s="180"/>
      <c r="O16" s="177"/>
      <c r="P16" s="181"/>
      <c r="Q16" s="182"/>
      <c r="R16" s="183"/>
      <c r="S16" s="181"/>
      <c r="T16" s="248"/>
      <c r="U16" s="249"/>
      <c r="V16" s="128">
        <v>6</v>
      </c>
      <c r="W16" s="129">
        <v>175</v>
      </c>
      <c r="X16" s="282">
        <v>165</v>
      </c>
      <c r="Y16" s="263">
        <v>11</v>
      </c>
      <c r="Z16" s="131">
        <v>3</v>
      </c>
      <c r="AA16" s="47">
        <f>SUMIF(AG4,"&gt;10",V11)+SUMIF(AG4,"&gt;28",V11)+SUMIF(AG4,"&gt;46",V11)+SUMIF(AG4,"&gt;64",V11)-SUMIF(AG4,"&lt;-7",V11)-SUMIF(AG4,"&lt;-25",V11)-SUMIF(AG4,"&lt;-43",V11)-SUMIF(AG4,"&lt;-61",V11)</f>
        <v>2</v>
      </c>
      <c r="AB16" s="131" t="str">
        <f t="shared" si="2"/>
        <v>| |</v>
      </c>
      <c r="AC16" s="84">
        <f>SUMIF(AH4,"&gt;10",V11)+SUMIF(AH4,"&gt;28",V11)+SUMIF(AH4,"&gt;46",V11)+SUMIF(AH4,"&gt;64",V11)-SUMIF(AH4,"&lt;-7",V11)-SUMIF(AH4,"&lt;-25",V11)-SUMIF(AH4,"&lt;-43",V11)-SUMIF(AH4,"&lt;-61",V11)</f>
        <v>1</v>
      </c>
      <c r="AD16" s="132" t="str">
        <f t="shared" si="3"/>
        <v>|</v>
      </c>
      <c r="AE16" s="177"/>
      <c r="AF16" s="181"/>
      <c r="AG16" s="179"/>
      <c r="AH16" s="180"/>
      <c r="AI16" s="177"/>
      <c r="AJ16" s="181"/>
      <c r="AK16" s="182"/>
      <c r="AL16" s="183"/>
      <c r="AM16" s="181"/>
      <c r="AN16" s="59"/>
    </row>
    <row r="17" spans="2:40" ht="15.75" customHeight="1">
      <c r="B17" s="119">
        <v>7</v>
      </c>
      <c r="C17" s="120">
        <v>465</v>
      </c>
      <c r="D17" s="280">
        <v>400</v>
      </c>
      <c r="E17" s="121">
        <v>1</v>
      </c>
      <c r="F17" s="268">
        <v>5</v>
      </c>
      <c r="G17" s="49">
        <f>SUMIF(M4,"&gt;0",B11)+SUMIF(M4,"&gt;18",B11)+SUMIF(M4,"&gt;36",B11)+SUMIF(M4,"&gt;54",B11)-SUMIF(M4,"&lt;-17",B11)-SUMIF(M4,"&lt;-35",B11)-SUMIF(M4,"&lt;-53",B11)-SUMIF(M4,"&lt;-71",B11)</f>
        <v>1</v>
      </c>
      <c r="H17" s="268" t="str">
        <f t="shared" si="0"/>
        <v>|</v>
      </c>
      <c r="I17" s="82">
        <f>SUMIF(N4,"&gt;0",B11)+SUMIF(N4,"&gt;18",B11)+SUMIF(N4,"&gt;36",B11)+SUMIF(N4,"&gt;54",B11)-SUMIF(N4,"&lt;-17",B11)-SUMIF(N4,"&lt;-35",B11)-SUMIF(N4,"&lt;-53",B11)-SUMIF(N4,"&lt;-71",B11)</f>
        <v>1</v>
      </c>
      <c r="J17" s="123" t="str">
        <f t="shared" si="1"/>
        <v>|</v>
      </c>
      <c r="K17" s="161"/>
      <c r="L17" s="165"/>
      <c r="M17" s="163"/>
      <c r="N17" s="164"/>
      <c r="O17" s="161"/>
      <c r="P17" s="165"/>
      <c r="Q17" s="166"/>
      <c r="R17" s="167"/>
      <c r="S17" s="165"/>
      <c r="T17" s="248"/>
      <c r="U17" s="249"/>
      <c r="V17" s="119">
        <v>7</v>
      </c>
      <c r="W17" s="120">
        <v>465</v>
      </c>
      <c r="X17" s="280">
        <v>400</v>
      </c>
      <c r="Y17" s="121">
        <v>1</v>
      </c>
      <c r="Z17" s="268">
        <v>5</v>
      </c>
      <c r="AA17" s="49">
        <f>SUMIF(AG4,"&gt;0",V11)+SUMIF(AG4,"&gt;18",V11)+SUMIF(AG4,"&gt;36",V11)+SUMIF(AG4,"&gt;54",V11)-SUMIF(AG4,"&lt;-17",V11)-SUMIF(AG4,"&lt;-35",V11)-SUMIF(AG4,"&lt;-53",V11)-SUMIF(AG4,"&lt;-71",V11)</f>
        <v>2</v>
      </c>
      <c r="AB17" s="268" t="str">
        <f t="shared" si="2"/>
        <v>| |</v>
      </c>
      <c r="AC17" s="82">
        <f>SUMIF(AH4,"&gt;0",V11)+SUMIF(AH4,"&gt;18",V11)+SUMIF(AH4,"&gt;36",V11)+SUMIF(AH4,"&gt;54",V11)-SUMIF(AH4,"&lt;-17",V11)-SUMIF(AH4,"&lt;-35",V11)-SUMIF(AH4,"&lt;-53",V11)-SUMIF(AH4,"&lt;-71",V11)</f>
        <v>2</v>
      </c>
      <c r="AD17" s="123" t="str">
        <f t="shared" si="3"/>
        <v>| |</v>
      </c>
      <c r="AE17" s="161"/>
      <c r="AF17" s="165"/>
      <c r="AG17" s="163"/>
      <c r="AH17" s="164"/>
      <c r="AI17" s="161"/>
      <c r="AJ17" s="165"/>
      <c r="AK17" s="166"/>
      <c r="AL17" s="167"/>
      <c r="AM17" s="165"/>
      <c r="AN17" s="59"/>
    </row>
    <row r="18" spans="2:40" ht="15.75" customHeight="1">
      <c r="B18" s="124">
        <v>8</v>
      </c>
      <c r="C18" s="125">
        <v>304</v>
      </c>
      <c r="D18" s="281">
        <v>215</v>
      </c>
      <c r="E18" s="126">
        <v>17</v>
      </c>
      <c r="F18" s="266">
        <v>4</v>
      </c>
      <c r="G18" s="50">
        <f>SUMIF(M4,"&gt;16",B11)+SUMIF(M4,"&gt;34",B11)+SUMIF(M4,"&gt;52",B11)+SUMIF(M4,"&gt;70",B11)-SUMIF(M4,"&lt;-1",B11)-SUMIF(M4,"&lt;-19",B11)-SUMIF(M4,"&lt;-37",B11)-SUMIF(M4,"&lt;-55",B11)</f>
        <v>1</v>
      </c>
      <c r="H18" s="266" t="str">
        <f t="shared" si="0"/>
        <v>|</v>
      </c>
      <c r="I18" s="83">
        <f>SUMIF(N4,"&gt;16",B11)+SUMIF(N4,"&gt;34",B11)+SUMIF(N4,"&gt;52",B11)+SUMIF(N4,"&gt;70",B11)-SUMIF(N4,"&lt;-1",B11)-SUMIF(N4,"&lt;-19",B11)-SUMIF(N4,"&lt;-37",B11)-SUMIF(N4,"&lt;-55",B11)</f>
        <v>0</v>
      </c>
      <c r="J18" s="127">
        <f t="shared" si="1"/>
      </c>
      <c r="K18" s="169"/>
      <c r="L18" s="173"/>
      <c r="M18" s="171"/>
      <c r="N18" s="172"/>
      <c r="O18" s="169"/>
      <c r="P18" s="173"/>
      <c r="Q18" s="174"/>
      <c r="R18" s="175"/>
      <c r="S18" s="173"/>
      <c r="T18" s="248"/>
      <c r="U18" s="249"/>
      <c r="V18" s="124">
        <v>8</v>
      </c>
      <c r="W18" s="125">
        <v>304</v>
      </c>
      <c r="X18" s="281">
        <v>215</v>
      </c>
      <c r="Y18" s="126">
        <v>17</v>
      </c>
      <c r="Z18" s="266">
        <v>4</v>
      </c>
      <c r="AA18" s="50">
        <f>SUMIF(AG4,"&gt;16",V11)+SUMIF(AG4,"&gt;34",V11)+SUMIF(AG4,"&gt;52",V11)+SUMIF(AG4,"&gt;70",V11)-SUMIF(AG4,"&lt;-1",V11)-SUMIF(AG4,"&lt;-19",V11)-SUMIF(AG4,"&lt;-37",V11)-SUMIF(AG4,"&lt;-55",V11)</f>
        <v>1</v>
      </c>
      <c r="AB18" s="266" t="str">
        <f t="shared" si="2"/>
        <v>|</v>
      </c>
      <c r="AC18" s="83">
        <f>SUMIF(AH4,"&gt;16",V11)+SUMIF(AH4,"&gt;34",V11)+SUMIF(AH4,"&gt;52",V11)+SUMIF(AH4,"&gt;70",V11)-SUMIF(AH4,"&lt;-1",V11)-SUMIF(AH4,"&lt;-19",V11)-SUMIF(AH4,"&lt;-37",V11)-SUMIF(AH4,"&lt;-55",V11)</f>
        <v>1</v>
      </c>
      <c r="AD18" s="127" t="str">
        <f t="shared" si="3"/>
        <v>|</v>
      </c>
      <c r="AE18" s="169"/>
      <c r="AF18" s="173"/>
      <c r="AG18" s="171"/>
      <c r="AH18" s="172"/>
      <c r="AI18" s="169"/>
      <c r="AJ18" s="173"/>
      <c r="AK18" s="174"/>
      <c r="AL18" s="175"/>
      <c r="AM18" s="173"/>
      <c r="AN18" s="59"/>
    </row>
    <row r="19" spans="2:40" ht="15.75" customHeight="1">
      <c r="B19" s="265">
        <v>9</v>
      </c>
      <c r="C19" s="134">
        <v>278</v>
      </c>
      <c r="D19" s="283">
        <v>269</v>
      </c>
      <c r="E19" s="263">
        <v>5</v>
      </c>
      <c r="F19" s="131">
        <v>4</v>
      </c>
      <c r="G19" s="47">
        <f>SUMIF(M4,"&gt;4",B11)+SUMIF(M4,"&gt;22",B11)+SUMIF(M4,"&gt;40",B11)+SUMIF(M4,"&gt;58",B11)-SUMIF(M4,"&lt;-13",B11)-SUMIF(M4,"&lt;-31",B11)-SUMIF(M4,"&lt;-49",B11)-SUMIF(M4,"&lt;-67",B11)</f>
        <v>1</v>
      </c>
      <c r="H19" s="131" t="str">
        <f t="shared" si="0"/>
        <v>|</v>
      </c>
      <c r="I19" s="84">
        <f>SUMIF(N4,"&gt;4",B11)+SUMIF(N4,"&gt;22",B11)+SUMIF(N4,"&gt;40",B11)+SUMIF(N4,"&gt;58",B11)-SUMIF(N4,"&lt;-13",B11)-SUMIF(N4,"&lt;-31",B11)-SUMIF(N4,"&lt;-49",B11)-SUMIF(N4,"&lt;-67",B11)</f>
        <v>1</v>
      </c>
      <c r="J19" s="132" t="str">
        <f t="shared" si="1"/>
        <v>|</v>
      </c>
      <c r="K19" s="177"/>
      <c r="L19" s="181"/>
      <c r="M19" s="179"/>
      <c r="N19" s="180"/>
      <c r="O19" s="262"/>
      <c r="P19" s="186"/>
      <c r="Q19" s="187"/>
      <c r="R19" s="264"/>
      <c r="S19" s="186"/>
      <c r="T19" s="248"/>
      <c r="U19" s="249"/>
      <c r="V19" s="265">
        <v>9</v>
      </c>
      <c r="W19" s="134">
        <v>278</v>
      </c>
      <c r="X19" s="283">
        <v>269</v>
      </c>
      <c r="Y19" s="263">
        <v>5</v>
      </c>
      <c r="Z19" s="131">
        <v>4</v>
      </c>
      <c r="AA19" s="47">
        <f>SUMIF(AG4,"&gt;4",V11)+SUMIF(AG4,"&gt;22",V11)+SUMIF(AG4,"&gt;40",V11)+SUMIF(AG4,"&gt;58",V11)-SUMIF(AG4,"&lt;-13",V11)-SUMIF(AG4,"&lt;-31",V11)-SUMIF(AG4,"&lt;-49",V11)-SUMIF(AG4,"&lt;-67",V11)</f>
        <v>2</v>
      </c>
      <c r="AB19" s="131" t="str">
        <f t="shared" si="2"/>
        <v>| |</v>
      </c>
      <c r="AC19" s="84">
        <f>SUMIF(AH4,"&gt;4",V11)+SUMIF(AH4,"&gt;22",V11)+SUMIF(AH4,"&gt;40",V11)+SUMIF(AH4,"&gt;58",V11)-SUMIF(AH4,"&lt;-13",V11)-SUMIF(AH4,"&lt;-31",V11)-SUMIF(AH4,"&lt;-49",V11)-SUMIF(AH4,"&lt;-67",V11)</f>
        <v>2</v>
      </c>
      <c r="AD19" s="132" t="str">
        <f t="shared" si="3"/>
        <v>| |</v>
      </c>
      <c r="AE19" s="177"/>
      <c r="AF19" s="181"/>
      <c r="AG19" s="179"/>
      <c r="AH19" s="180"/>
      <c r="AI19" s="185"/>
      <c r="AJ19" s="186"/>
      <c r="AK19" s="187"/>
      <c r="AL19" s="188"/>
      <c r="AM19" s="186"/>
      <c r="AN19" s="59"/>
    </row>
    <row r="20" spans="2:40" ht="15.75" customHeight="1">
      <c r="B20" s="135" t="s">
        <v>4</v>
      </c>
      <c r="C20" s="136">
        <f>SUM(C11:C19)</f>
        <v>2491</v>
      </c>
      <c r="D20" s="284">
        <f>SUM(D11:D19)</f>
        <v>2188</v>
      </c>
      <c r="E20" s="137" t="s">
        <v>4</v>
      </c>
      <c r="F20" s="138">
        <f>SUM(F11:F19)</f>
        <v>35</v>
      </c>
      <c r="G20" s="48">
        <f>SUM(G11:G19)</f>
        <v>9</v>
      </c>
      <c r="H20" s="48">
        <f>G20</f>
        <v>9</v>
      </c>
      <c r="I20" s="139">
        <f>SUM(I11:I19)</f>
        <v>7</v>
      </c>
      <c r="J20" s="140">
        <f>I20</f>
        <v>7</v>
      </c>
      <c r="K20" s="191"/>
      <c r="L20" s="192"/>
      <c r="M20" s="193"/>
      <c r="N20" s="194"/>
      <c r="O20" s="195"/>
      <c r="P20" s="192"/>
      <c r="Q20" s="196"/>
      <c r="R20" s="195"/>
      <c r="S20" s="192"/>
      <c r="T20" s="248"/>
      <c r="U20" s="249"/>
      <c r="V20" s="135" t="s">
        <v>4</v>
      </c>
      <c r="W20" s="136">
        <f>SUM(W11:W19)</f>
        <v>2491</v>
      </c>
      <c r="X20" s="284">
        <f>SUM(X11:X19)</f>
        <v>2188</v>
      </c>
      <c r="Y20" s="137" t="s">
        <v>4</v>
      </c>
      <c r="Z20" s="138">
        <f>SUM(Z11:Z19)</f>
        <v>35</v>
      </c>
      <c r="AA20" s="48">
        <f>SUM(AA11:AA19)</f>
        <v>15</v>
      </c>
      <c r="AB20" s="48">
        <f>AA20</f>
        <v>15</v>
      </c>
      <c r="AC20" s="139">
        <f>SUM(AC11:AC19)</f>
        <v>12</v>
      </c>
      <c r="AD20" s="140">
        <f>AC20</f>
        <v>12</v>
      </c>
      <c r="AE20" s="191"/>
      <c r="AF20" s="192"/>
      <c r="AG20" s="193"/>
      <c r="AH20" s="194"/>
      <c r="AI20" s="195"/>
      <c r="AJ20" s="192"/>
      <c r="AK20" s="196"/>
      <c r="AL20" s="195"/>
      <c r="AM20" s="192"/>
      <c r="AN20" s="59"/>
    </row>
    <row r="21" spans="1:40" ht="11.25" customHeight="1">
      <c r="A21" s="5"/>
      <c r="B21" s="383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222"/>
      <c r="U21" s="222"/>
      <c r="V21" s="383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5"/>
    </row>
    <row r="22" spans="1:40" ht="11.25" customHeight="1">
      <c r="A22" s="5"/>
      <c r="B22" s="385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222"/>
      <c r="U22" s="222"/>
      <c r="V22" s="385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5"/>
    </row>
    <row r="23" spans="2:40" ht="15.75" customHeight="1">
      <c r="B23" s="360" t="s">
        <v>0</v>
      </c>
      <c r="C23" s="376" t="s">
        <v>13</v>
      </c>
      <c r="D23" s="378" t="s">
        <v>14</v>
      </c>
      <c r="E23" s="366" t="s">
        <v>39</v>
      </c>
      <c r="F23" s="368" t="s">
        <v>1</v>
      </c>
      <c r="G23" s="370" t="s">
        <v>8</v>
      </c>
      <c r="H23" s="370" t="s">
        <v>8</v>
      </c>
      <c r="I23" s="372" t="s">
        <v>8</v>
      </c>
      <c r="J23" s="374" t="s">
        <v>8</v>
      </c>
      <c r="K23" s="349" t="s">
        <v>5</v>
      </c>
      <c r="L23" s="350"/>
      <c r="M23" s="349" t="s">
        <v>6</v>
      </c>
      <c r="N23" s="351"/>
      <c r="O23" s="349" t="s">
        <v>7</v>
      </c>
      <c r="P23" s="350"/>
      <c r="Q23" s="349" t="s">
        <v>3</v>
      </c>
      <c r="R23" s="351"/>
      <c r="S23" s="350"/>
      <c r="T23" s="248"/>
      <c r="U23" s="249"/>
      <c r="V23" s="360" t="s">
        <v>0</v>
      </c>
      <c r="W23" s="376" t="s">
        <v>13</v>
      </c>
      <c r="X23" s="378" t="s">
        <v>14</v>
      </c>
      <c r="Y23" s="366" t="s">
        <v>39</v>
      </c>
      <c r="Z23" s="368" t="s">
        <v>1</v>
      </c>
      <c r="AA23" s="486" t="s">
        <v>8</v>
      </c>
      <c r="AB23" s="370" t="s">
        <v>8</v>
      </c>
      <c r="AC23" s="480" t="s">
        <v>8</v>
      </c>
      <c r="AD23" s="374" t="s">
        <v>8</v>
      </c>
      <c r="AE23" s="349" t="s">
        <v>5</v>
      </c>
      <c r="AF23" s="350"/>
      <c r="AG23" s="349" t="s">
        <v>6</v>
      </c>
      <c r="AH23" s="351"/>
      <c r="AI23" s="349" t="s">
        <v>7</v>
      </c>
      <c r="AJ23" s="350"/>
      <c r="AK23" s="349" t="s">
        <v>3</v>
      </c>
      <c r="AL23" s="351"/>
      <c r="AM23" s="350"/>
      <c r="AN23" s="59"/>
    </row>
    <row r="24" spans="2:40" ht="15.75" customHeight="1">
      <c r="B24" s="361"/>
      <c r="C24" s="377"/>
      <c r="D24" s="379"/>
      <c r="E24" s="367"/>
      <c r="F24" s="369"/>
      <c r="G24" s="371"/>
      <c r="H24" s="371"/>
      <c r="I24" s="373"/>
      <c r="J24" s="375"/>
      <c r="K24" s="198" t="s">
        <v>23</v>
      </c>
      <c r="L24" s="199" t="s">
        <v>2</v>
      </c>
      <c r="M24" s="200" t="s">
        <v>23</v>
      </c>
      <c r="N24" s="201" t="s">
        <v>2</v>
      </c>
      <c r="O24" s="202" t="s">
        <v>23</v>
      </c>
      <c r="P24" s="199" t="s">
        <v>2</v>
      </c>
      <c r="Q24" s="202" t="s">
        <v>8</v>
      </c>
      <c r="R24" s="198" t="s">
        <v>23</v>
      </c>
      <c r="S24" s="199" t="s">
        <v>2</v>
      </c>
      <c r="T24" s="248"/>
      <c r="U24" s="249"/>
      <c r="V24" s="361"/>
      <c r="W24" s="377"/>
      <c r="X24" s="379"/>
      <c r="Y24" s="367"/>
      <c r="Z24" s="369"/>
      <c r="AA24" s="487"/>
      <c r="AB24" s="371"/>
      <c r="AC24" s="481"/>
      <c r="AD24" s="375"/>
      <c r="AE24" s="198" t="s">
        <v>23</v>
      </c>
      <c r="AF24" s="199" t="s">
        <v>2</v>
      </c>
      <c r="AG24" s="200" t="s">
        <v>23</v>
      </c>
      <c r="AH24" s="201" t="s">
        <v>2</v>
      </c>
      <c r="AI24" s="202" t="s">
        <v>23</v>
      </c>
      <c r="AJ24" s="199" t="s">
        <v>2</v>
      </c>
      <c r="AK24" s="202" t="s">
        <v>8</v>
      </c>
      <c r="AL24" s="198" t="s">
        <v>23</v>
      </c>
      <c r="AM24" s="199" t="s">
        <v>2</v>
      </c>
      <c r="AN24" s="59"/>
    </row>
    <row r="25" spans="2:40" ht="15.75" customHeight="1">
      <c r="B25" s="119">
        <v>10</v>
      </c>
      <c r="C25" s="120">
        <v>111</v>
      </c>
      <c r="D25" s="280">
        <v>103</v>
      </c>
      <c r="E25" s="121">
        <v>14</v>
      </c>
      <c r="F25" s="268">
        <v>3</v>
      </c>
      <c r="G25" s="49">
        <f>SUMIF(M4,"&gt;13",B11)+SUMIF(M4,"&gt;31",B11)+SUMIF(M4,"&gt;49",B11)+SUMIF(M4,"&gt;67",B11)-SUMIF(M4,"&lt;-4",B11)-SUMIF(M4,"&lt;-22",B11)-SUMIF(M4,"&lt;-40",B11)-SUMIF(M4,"&lt;-58",B11)</f>
        <v>1</v>
      </c>
      <c r="H25" s="268" t="str">
        <f aca="true" t="shared" si="4" ref="H25:H33">IF(G25=4,"| | | |",IF(G25=3,"| | |",IF(G25=2,"| |",IF(G25=1,"|",IF(G25=0,"",IF(G25=-1,"- |",G25))))))</f>
        <v>|</v>
      </c>
      <c r="I25" s="82">
        <f>SUMIF(N4,"&gt;13",B11)+SUMIF(N4,"&gt;31",B11)+SUMIF(N4,"&gt;49",B11)+SUMIF(N4,"&gt;67",B11)-SUMIF(N4,"&lt;-4",B11)-SUMIF(N4,"&lt;-22",B11)-SUMIF(N4,"&lt;-40",B11)-SUMIF(N4,"&lt;-58",B11)</f>
        <v>0</v>
      </c>
      <c r="J25" s="123">
        <f aca="true" t="shared" si="5" ref="J25:J33">IF(I25=4,"| | | |",IF(I25=3,"| | |",IF(I25=2,"| |",IF(I25=1,"|",IF(I25=0,"",IF(I25=-1,"- |",I25))))))</f>
      </c>
      <c r="K25" s="161"/>
      <c r="L25" s="162"/>
      <c r="M25" s="163"/>
      <c r="N25" s="164"/>
      <c r="O25" s="161"/>
      <c r="P25" s="165"/>
      <c r="Q25" s="166"/>
      <c r="R25" s="167"/>
      <c r="S25" s="165"/>
      <c r="T25" s="248"/>
      <c r="U25" s="249"/>
      <c r="V25" s="119">
        <v>10</v>
      </c>
      <c r="W25" s="120">
        <v>111</v>
      </c>
      <c r="X25" s="280">
        <v>103</v>
      </c>
      <c r="Y25" s="121">
        <v>14</v>
      </c>
      <c r="Z25" s="268">
        <v>3</v>
      </c>
      <c r="AA25" s="49">
        <f>SUMIF(AG4,"&gt;13",V11)+SUMIF(AG4,"&gt;31",V11)+SUMIF(AG4,"&gt;49",V11)+SUMIF(AG4,"&gt;67",V11)-SUMIF(AG4,"&lt;-4",V11)-SUMIF(AG4,"&lt;-22",V11)-SUMIF(AG4,"&lt;-40",V11)-SUMIF(AG4,"&lt;-58",V11)</f>
        <v>1</v>
      </c>
      <c r="AB25" s="268" t="str">
        <f aca="true" t="shared" si="6" ref="AB25:AB33">IF(AA25=4,"| | | |",IF(AA25=3,"| | |",IF(AA25=2,"| |",IF(AA25=1,"|",IF(AA25=0,"",IF(AA25=-1,"- |",AA25))))))</f>
        <v>|</v>
      </c>
      <c r="AC25" s="82">
        <f>SUMIF(AH4,"&gt;13",V11)+SUMIF(AH4,"&gt;31",V11)+SUMIF(AH4,"&gt;49",V11)+SUMIF(AH4,"&gt;67",V11)-SUMIF(AH4,"&lt;-4",V11)-SUMIF(AH4,"&lt;-22",V11)-SUMIF(AH4,"&lt;-40",V11)-SUMIF(AH4,"&lt;-58",V11)</f>
        <v>1</v>
      </c>
      <c r="AD25" s="123" t="str">
        <f aca="true" t="shared" si="7" ref="AD25:AD33">IF(AC25=4,"| | | |",IF(AC25=3,"| | |",IF(AC25=2,"| |",IF(AC25=1,"|",IF(AC25=0,"",IF(AC25=-1,"- |",AC25))))))</f>
        <v>|</v>
      </c>
      <c r="AE25" s="161"/>
      <c r="AF25" s="162"/>
      <c r="AG25" s="163"/>
      <c r="AH25" s="164"/>
      <c r="AI25" s="161"/>
      <c r="AJ25" s="165"/>
      <c r="AK25" s="166"/>
      <c r="AL25" s="167"/>
      <c r="AM25" s="165"/>
      <c r="AN25" s="59"/>
    </row>
    <row r="26" spans="2:40" ht="15.75" customHeight="1">
      <c r="B26" s="124">
        <v>11</v>
      </c>
      <c r="C26" s="125">
        <v>117</v>
      </c>
      <c r="D26" s="281">
        <v>100</v>
      </c>
      <c r="E26" s="126">
        <v>16</v>
      </c>
      <c r="F26" s="266">
        <v>3</v>
      </c>
      <c r="G26" s="50">
        <f>SUMIF(M4,"&gt;15",B11)+SUMIF(M4,"&gt;33",B11)+SUMIF(M4,"&gt;51",B11)+SUMIF(M4,"&gt;69",B11)-SUMIF(M4,"&lt;-2",B11)-SUMIF(M4,"&lt;-20",B11)-SUMIF(M4,"&lt;-38",B11)-SUMIF(M4,"&lt;-56",B11)</f>
        <v>1</v>
      </c>
      <c r="H26" s="266" t="str">
        <f t="shared" si="4"/>
        <v>|</v>
      </c>
      <c r="I26" s="83">
        <f>SUMIF(N4,"&gt;15",B11)+SUMIF(N4,"&gt;33",B11)+SUMIF(N4,"&gt;51",B11)+SUMIF(N4,"&gt;69",B11)-SUMIF(N4,"&lt;-2",B11)-SUMIF(N4,"&lt;-20",B11)-SUMIF(N4,"&lt;-38",B11)-SUMIF(N4,"&lt;-56",B11)</f>
        <v>0</v>
      </c>
      <c r="J26" s="127">
        <f t="shared" si="5"/>
      </c>
      <c r="K26" s="169"/>
      <c r="L26" s="170"/>
      <c r="M26" s="171"/>
      <c r="N26" s="172"/>
      <c r="O26" s="169"/>
      <c r="P26" s="173"/>
      <c r="Q26" s="174"/>
      <c r="R26" s="175"/>
      <c r="S26" s="173"/>
      <c r="T26" s="248"/>
      <c r="U26" s="249"/>
      <c r="V26" s="124">
        <v>11</v>
      </c>
      <c r="W26" s="125">
        <v>117</v>
      </c>
      <c r="X26" s="281">
        <v>100</v>
      </c>
      <c r="Y26" s="126">
        <v>16</v>
      </c>
      <c r="Z26" s="266">
        <v>3</v>
      </c>
      <c r="AA26" s="50">
        <f>SUMIF(AG4,"&gt;15",V11)+SUMIF(AG4,"&gt;33",V11)+SUMIF(AG4,"&gt;51",V11)+SUMIF(AG4,"&gt;69",V11)-SUMIF(AG4,"&lt;-2",V11)-SUMIF(AG4,"&lt;-20",V11)-SUMIF(AG4,"&lt;-38",V11)-SUMIF(AG4,"&lt;-56",V11)</f>
        <v>1</v>
      </c>
      <c r="AB26" s="266" t="str">
        <f t="shared" si="6"/>
        <v>|</v>
      </c>
      <c r="AC26" s="83">
        <f>SUMIF(AH4,"&gt;15",V11)+SUMIF(AH4,"&gt;33",V11)+SUMIF(AH4,"&gt;51",V11)+SUMIF(AH4,"&gt;69",V11)-SUMIF(AH4,"&lt;-2",V11)-SUMIF(AH4,"&lt;-20",V11)-SUMIF(AH4,"&lt;-38",V11)-SUMIF(AH4,"&lt;-56",V11)</f>
        <v>1</v>
      </c>
      <c r="AD26" s="127" t="str">
        <f t="shared" si="7"/>
        <v>|</v>
      </c>
      <c r="AE26" s="169"/>
      <c r="AF26" s="170"/>
      <c r="AG26" s="171"/>
      <c r="AH26" s="172"/>
      <c r="AI26" s="169"/>
      <c r="AJ26" s="173"/>
      <c r="AK26" s="174"/>
      <c r="AL26" s="175"/>
      <c r="AM26" s="173"/>
      <c r="AN26" s="59"/>
    </row>
    <row r="27" spans="2:40" ht="15.75" customHeight="1">
      <c r="B27" s="141">
        <v>12</v>
      </c>
      <c r="C27" s="270">
        <v>433</v>
      </c>
      <c r="D27" s="286">
        <v>403</v>
      </c>
      <c r="E27" s="143">
        <v>2</v>
      </c>
      <c r="F27" s="267">
        <v>5</v>
      </c>
      <c r="G27" s="51">
        <f>SUMIF(M4,"&gt;1",B11)+SUMIF(M4,"&gt;19",B11)+SUMIF(M4,"&gt;37",B11)+SUMIF(M4,"&gt;55",B11)-SUMIF(M4,"&lt;-16",B11)-SUMIF(M4,"&lt;-34",B11)-SUMIF(M4,"&lt;-52",B11)-SUMIF(M4,"&lt;-70",B11)</f>
        <v>1</v>
      </c>
      <c r="H27" s="131" t="str">
        <f t="shared" si="4"/>
        <v>|</v>
      </c>
      <c r="I27" s="85">
        <f>SUMIF(N4,"&gt;1",B11)+SUMIF(N4,"&gt;19",B11)+SUMIF(N4,"&gt;37",B11)+SUMIF(N4,"&gt;55",B11)-SUMIF(N4,"&lt;-16",B11)-SUMIF(N4,"&lt;-34",B11)-SUMIF(N4,"&lt;-52",B11)-SUMIF(N4,"&lt;-70",B11)</f>
        <v>1</v>
      </c>
      <c r="J27" s="132" t="str">
        <f t="shared" si="5"/>
        <v>|</v>
      </c>
      <c r="K27" s="177"/>
      <c r="L27" s="178"/>
      <c r="M27" s="179"/>
      <c r="N27" s="180"/>
      <c r="O27" s="177"/>
      <c r="P27" s="181"/>
      <c r="Q27" s="182"/>
      <c r="R27" s="183"/>
      <c r="S27" s="181"/>
      <c r="T27" s="248"/>
      <c r="U27" s="249"/>
      <c r="V27" s="141">
        <v>12</v>
      </c>
      <c r="W27" s="270">
        <v>433</v>
      </c>
      <c r="X27" s="286">
        <v>403</v>
      </c>
      <c r="Y27" s="143">
        <v>2</v>
      </c>
      <c r="Z27" s="267">
        <v>5</v>
      </c>
      <c r="AA27" s="51">
        <f>SUMIF(AG4,"&gt;1",V11)+SUMIF(AG4,"&gt;19",V11)+SUMIF(AG4,"&gt;37",V11)+SUMIF(AG4,"&gt;55",V11)-SUMIF(AG4,"&lt;-16",V11)-SUMIF(AG4,"&lt;-34",V11)-SUMIF(AG4,"&lt;-52",V11)-SUMIF(AG4,"&lt;-70",V11)</f>
        <v>2</v>
      </c>
      <c r="AB27" s="131" t="str">
        <f t="shared" si="6"/>
        <v>| |</v>
      </c>
      <c r="AC27" s="85">
        <f>SUMIF(AH4,"&gt;1",V11)+SUMIF(AH4,"&gt;19",V11)+SUMIF(AH4,"&gt;37",V11)+SUMIF(AH4,"&gt;55",V11)-SUMIF(AH4,"&lt;-16",V11)-SUMIF(AH4,"&lt;-34",V11)-SUMIF(AH4,"&lt;-52",V11)-SUMIF(AH4,"&lt;-70",V11)</f>
        <v>2</v>
      </c>
      <c r="AD27" s="132" t="str">
        <f t="shared" si="7"/>
        <v>| |</v>
      </c>
      <c r="AE27" s="177"/>
      <c r="AF27" s="178"/>
      <c r="AG27" s="179"/>
      <c r="AH27" s="180"/>
      <c r="AI27" s="177"/>
      <c r="AJ27" s="181"/>
      <c r="AK27" s="182"/>
      <c r="AL27" s="183"/>
      <c r="AM27" s="181"/>
      <c r="AN27" s="59"/>
    </row>
    <row r="28" spans="2:40" ht="15.75" customHeight="1">
      <c r="B28" s="144">
        <v>13</v>
      </c>
      <c r="C28" s="269">
        <v>279</v>
      </c>
      <c r="D28" s="287">
        <v>171</v>
      </c>
      <c r="E28" s="121">
        <v>12</v>
      </c>
      <c r="F28" s="268">
        <v>4</v>
      </c>
      <c r="G28" s="52">
        <f>SUMIF(M4,"&gt;11",B11)+SUMIF(M4,"&gt;29",B11)+SUMIF(M4,"&gt;47",B11)+SUMIF(M4,"&gt;65",B11)-SUMIF(M4,"&lt;-6",B11)-SUMIF(M4,"&lt;-24",B11)-SUMIF(M4,"&lt;-42",B11)-SUMIF(M4,"&lt;-60",B11)</f>
        <v>1</v>
      </c>
      <c r="H28" s="268" t="str">
        <f t="shared" si="4"/>
        <v>|</v>
      </c>
      <c r="I28" s="79">
        <f>SUMIF(N4,"&gt;11",B11)+SUMIF(N4,"&gt;29",B11)+SUMIF(N4,"&gt;47",B11)+SUMIF(N4,"&gt;65",B11)-SUMIF(N4,"&lt;-6",B11)-SUMIF(N4,"&lt;-24",B11)-SUMIF(N4,"&lt;-42",B11)-SUMIF(N4,"&lt;-60",B11)</f>
        <v>1</v>
      </c>
      <c r="J28" s="123" t="str">
        <f t="shared" si="5"/>
        <v>|</v>
      </c>
      <c r="K28" s="161"/>
      <c r="L28" s="165"/>
      <c r="M28" s="163"/>
      <c r="N28" s="164"/>
      <c r="O28" s="161"/>
      <c r="P28" s="165"/>
      <c r="Q28" s="166"/>
      <c r="R28" s="167"/>
      <c r="S28" s="165"/>
      <c r="T28" s="248"/>
      <c r="U28" s="249"/>
      <c r="V28" s="144">
        <v>13</v>
      </c>
      <c r="W28" s="269">
        <v>279</v>
      </c>
      <c r="X28" s="287">
        <v>171</v>
      </c>
      <c r="Y28" s="121">
        <v>12</v>
      </c>
      <c r="Z28" s="268">
        <v>4</v>
      </c>
      <c r="AA28" s="52">
        <f>SUMIF(AG4,"&gt;11",V11)+SUMIF(AG4,"&gt;29",V11)+SUMIF(AG4,"&gt;47",V11)+SUMIF(AG4,"&gt;65",V11)-SUMIF(AG4,"&lt;-6",V11)-SUMIF(AG4,"&lt;-24",V11)-SUMIF(AG4,"&lt;-42",V11)-SUMIF(AG4,"&lt;-60",V11)</f>
        <v>2</v>
      </c>
      <c r="AB28" s="268" t="str">
        <f t="shared" si="6"/>
        <v>| |</v>
      </c>
      <c r="AC28" s="79">
        <f>SUMIF(AH4,"&gt;11",V11)+SUMIF(AH4,"&gt;29",V11)+SUMIF(AH4,"&gt;47",V11)+SUMIF(AH4,"&gt;65",V11)-SUMIF(AH4,"&lt;-6",V11)-SUMIF(AH4,"&lt;-24",V11)-SUMIF(AH4,"&lt;-42",V11)-SUMIF(AH4,"&lt;-60",V11)</f>
        <v>1</v>
      </c>
      <c r="AD28" s="123" t="str">
        <f t="shared" si="7"/>
        <v>|</v>
      </c>
      <c r="AE28" s="161"/>
      <c r="AF28" s="165"/>
      <c r="AG28" s="163"/>
      <c r="AH28" s="164"/>
      <c r="AI28" s="161"/>
      <c r="AJ28" s="165"/>
      <c r="AK28" s="166"/>
      <c r="AL28" s="167"/>
      <c r="AM28" s="165"/>
      <c r="AN28" s="59"/>
    </row>
    <row r="29" spans="2:40" ht="15.75" customHeight="1">
      <c r="B29" s="205">
        <v>14</v>
      </c>
      <c r="C29" s="147">
        <v>271</v>
      </c>
      <c r="D29" s="288">
        <v>166</v>
      </c>
      <c r="E29" s="263">
        <v>10</v>
      </c>
      <c r="F29" s="131">
        <v>4</v>
      </c>
      <c r="G29" s="53">
        <f>SUMIF(M4,"&gt;9",B11)+SUMIF(M4,"&gt;27",B11)+SUMIF(M4,"&gt;45",B11)+SUMIF(M4,"&gt;63",B11)-SUMIF(M4,"&lt;-8",B11)-SUMIF(M4,"&lt;-26",B11)-SUMIF(M4,"&lt;-44",B11)-SUMIF(M4,"&lt;-62",B11)</f>
        <v>1</v>
      </c>
      <c r="H29" s="266" t="str">
        <f t="shared" si="4"/>
        <v>|</v>
      </c>
      <c r="I29" s="86">
        <f>SUMIF(N4,"&gt;9",B11)+SUMIF(N4,"&gt;27",B11)+SUMIF(N4,"&gt;45",B11)+SUMIF(N4,"&gt;63",B11)-SUMIF(N4,"&lt;-8",B11)-SUMIF(N4,"&lt;-26",B11)-SUMIF(N4,"&lt;-44",B11)-SUMIF(N4,"&lt;-62",B11)</f>
        <v>1</v>
      </c>
      <c r="J29" s="127" t="str">
        <f t="shared" si="5"/>
        <v>|</v>
      </c>
      <c r="K29" s="169"/>
      <c r="L29" s="173"/>
      <c r="M29" s="171"/>
      <c r="N29" s="172"/>
      <c r="O29" s="169"/>
      <c r="P29" s="173"/>
      <c r="Q29" s="174"/>
      <c r="R29" s="175"/>
      <c r="S29" s="173"/>
      <c r="T29" s="248"/>
      <c r="U29" s="249"/>
      <c r="V29" s="205">
        <v>14</v>
      </c>
      <c r="W29" s="147">
        <v>271</v>
      </c>
      <c r="X29" s="288">
        <v>166</v>
      </c>
      <c r="Y29" s="263">
        <v>10</v>
      </c>
      <c r="Z29" s="131">
        <v>4</v>
      </c>
      <c r="AA29" s="53">
        <f>SUMIF(AG4,"&gt;9",V11)+SUMIF(AG4,"&gt;27",V11)+SUMIF(AG4,"&gt;45",V11)+SUMIF(AG4,"&gt;63",V11)-SUMIF(AG4,"&lt;-8",V11)-SUMIF(AG4,"&lt;-26",V11)-SUMIF(AG4,"&lt;-44",V11)-SUMIF(AG4,"&lt;-62",V11)</f>
        <v>2</v>
      </c>
      <c r="AB29" s="266" t="str">
        <f t="shared" si="6"/>
        <v>| |</v>
      </c>
      <c r="AC29" s="86">
        <f>SUMIF(AH4,"&gt;9",V11)+SUMIF(AH4,"&gt;27",V11)+SUMIF(AH4,"&gt;45",V11)+SUMIF(AH4,"&gt;63",V11)-SUMIF(AH4,"&lt;-8",V11)-SUMIF(AH4,"&lt;-26",V11)-SUMIF(AH4,"&lt;-44",V11)-SUMIF(AH4,"&lt;-62",V11)</f>
        <v>1</v>
      </c>
      <c r="AD29" s="127" t="str">
        <f t="shared" si="7"/>
        <v>|</v>
      </c>
      <c r="AE29" s="169"/>
      <c r="AF29" s="173"/>
      <c r="AG29" s="171"/>
      <c r="AH29" s="172"/>
      <c r="AI29" s="169"/>
      <c r="AJ29" s="173"/>
      <c r="AK29" s="174"/>
      <c r="AL29" s="175"/>
      <c r="AM29" s="173"/>
      <c r="AN29" s="59"/>
    </row>
    <row r="30" spans="2:40" ht="15.75" customHeight="1">
      <c r="B30" s="207">
        <v>15</v>
      </c>
      <c r="C30" s="270">
        <v>90</v>
      </c>
      <c r="D30" s="286">
        <v>79</v>
      </c>
      <c r="E30" s="143">
        <v>18</v>
      </c>
      <c r="F30" s="267">
        <v>3</v>
      </c>
      <c r="G30" s="51">
        <f>SUMIF(M4,"&gt;17",B11)+SUMIF(M4,"&gt;35",B11)+SUMIF(M4,"&gt;53",B11)+SUMIF(M4,"&gt;71",B11)-SUMIF(M4,"&lt;-0",B11)-SUMIF(M4,"&lt;-18",B11)-SUMIF(M4,"&lt;-36",B11)-SUMIF(M4,"&lt;-54",B11)</f>
        <v>1</v>
      </c>
      <c r="H30" s="131" t="str">
        <f t="shared" si="4"/>
        <v>|</v>
      </c>
      <c r="I30" s="85">
        <f>SUMIF(N4,"&gt;17",B11)+SUMIF(N4,"&gt;35",B11)+SUMIF(N4,"&gt;53",B11)+SUMIF(N4,"&gt;71",B11)-SUMIF(N4,"&lt;-0",B11)-SUMIF(N4,"&lt;-18",B11)-SUMIF(N4,"&lt;-36",B11)-SUMIF(N4,"&lt;-54",B11)</f>
        <v>0</v>
      </c>
      <c r="J30" s="132">
        <f t="shared" si="5"/>
      </c>
      <c r="K30" s="177"/>
      <c r="L30" s="181"/>
      <c r="M30" s="179"/>
      <c r="N30" s="180"/>
      <c r="O30" s="177"/>
      <c r="P30" s="181"/>
      <c r="Q30" s="182"/>
      <c r="R30" s="183"/>
      <c r="S30" s="181"/>
      <c r="T30" s="248"/>
      <c r="U30" s="249"/>
      <c r="V30" s="207">
        <v>15</v>
      </c>
      <c r="W30" s="270">
        <v>90</v>
      </c>
      <c r="X30" s="286">
        <v>79</v>
      </c>
      <c r="Y30" s="143">
        <v>18</v>
      </c>
      <c r="Z30" s="267">
        <v>3</v>
      </c>
      <c r="AA30" s="51">
        <f>SUMIF(AG4,"&gt;17",V11)+SUMIF(AG4,"&gt;35",V11)+SUMIF(AG4,"&gt;53",V11)+SUMIF(AG4,"&gt;71",V11)-SUMIF(AG4,"&lt;-0",V11)-SUMIF(AG4,"&lt;-18",V11)-SUMIF(AG4,"&lt;-36",V11)-SUMIF(AG4,"&lt;-54",V11)</f>
        <v>1</v>
      </c>
      <c r="AB30" s="131" t="str">
        <f t="shared" si="6"/>
        <v>|</v>
      </c>
      <c r="AC30" s="85">
        <f>SUMIF(AH4,"&gt;17",V11)+SUMIF(AH4,"&gt;35",V11)+SUMIF(AH4,"&gt;53",V11)+SUMIF(AH4,"&gt;71",V11)-SUMIF(AH4,"&lt;-0",V11)-SUMIF(AH4,"&lt;-18",V11)-SUMIF(AH4,"&lt;-36",V11)-SUMIF(AH4,"&lt;-54",V11)</f>
        <v>1</v>
      </c>
      <c r="AD30" s="132" t="str">
        <f t="shared" si="7"/>
        <v>|</v>
      </c>
      <c r="AE30" s="177"/>
      <c r="AF30" s="181"/>
      <c r="AG30" s="179"/>
      <c r="AH30" s="180"/>
      <c r="AI30" s="177"/>
      <c r="AJ30" s="181"/>
      <c r="AK30" s="182"/>
      <c r="AL30" s="183"/>
      <c r="AM30" s="181"/>
      <c r="AN30" s="59"/>
    </row>
    <row r="31" spans="2:40" ht="15.75" customHeight="1">
      <c r="B31" s="144">
        <v>16</v>
      </c>
      <c r="C31" s="269">
        <v>434</v>
      </c>
      <c r="D31" s="287">
        <v>370</v>
      </c>
      <c r="E31" s="121">
        <v>4</v>
      </c>
      <c r="F31" s="268">
        <v>5</v>
      </c>
      <c r="G31" s="52">
        <f>SUMIF(M4,"&gt;3",B11)+SUMIF(M4,"&gt;21",B11)+SUMIF(M4,"&gt;39",B11)+SUMIF(M4,"&gt;57",B11)-SUMIF(M4,"&lt;-14",B11)-SUMIF(M4,"&lt;-32",B11)-SUMIF(M4,"&lt;-50",B11)-SUMIF(M4,"&lt;-68",B11)</f>
        <v>1</v>
      </c>
      <c r="H31" s="268" t="str">
        <f t="shared" si="4"/>
        <v>|</v>
      </c>
      <c r="I31" s="79">
        <f>SUMIF(N4,"&gt;3",B11)+SUMIF(N4,"&gt;21",B11)+SUMIF(N4,"&gt;39",B11)+SUMIF(N4,"&gt;57",B11)-SUMIF(N4,"&lt;-14",B11)-SUMIF(N4,"&lt;-32",B11)-SUMIF(N4,"&lt;-50",B11)-SUMIF(N4,"&lt;-68",B11)</f>
        <v>1</v>
      </c>
      <c r="J31" s="123" t="str">
        <f t="shared" si="5"/>
        <v>|</v>
      </c>
      <c r="K31" s="161"/>
      <c r="L31" s="165"/>
      <c r="M31" s="163"/>
      <c r="N31" s="164"/>
      <c r="O31" s="161"/>
      <c r="P31" s="165"/>
      <c r="Q31" s="166"/>
      <c r="R31" s="167"/>
      <c r="S31" s="165"/>
      <c r="T31" s="248"/>
      <c r="U31" s="249"/>
      <c r="V31" s="144">
        <v>16</v>
      </c>
      <c r="W31" s="269">
        <v>434</v>
      </c>
      <c r="X31" s="287">
        <v>370</v>
      </c>
      <c r="Y31" s="121">
        <v>4</v>
      </c>
      <c r="Z31" s="268">
        <v>5</v>
      </c>
      <c r="AA31" s="52">
        <f>SUMIF(AG4,"&gt;3",V11)+SUMIF(AG4,"&gt;21",V11)+SUMIF(AG4,"&gt;39",V11)+SUMIF(AG4,"&gt;57",V11)-SUMIF(AG4,"&lt;-14",V11)-SUMIF(AG4,"&lt;-32",V11)-SUMIF(AG4,"&lt;-50",V11)-SUMIF(AG4,"&lt;-68",V11)</f>
        <v>2</v>
      </c>
      <c r="AB31" s="268" t="str">
        <f t="shared" si="6"/>
        <v>| |</v>
      </c>
      <c r="AC31" s="79">
        <f>SUMIF(AH4,"&gt;3",V11)+SUMIF(AH4,"&gt;21",V11)+SUMIF(AH4,"&gt;39",V11)+SUMIF(AH4,"&gt;57",V11)-SUMIF(AH4,"&lt;-14",V11)-SUMIF(AH4,"&lt;-32",V11)-SUMIF(AH4,"&lt;-50",V11)-SUMIF(AH4,"&lt;-68",V11)</f>
        <v>2</v>
      </c>
      <c r="AD31" s="123" t="str">
        <f t="shared" si="7"/>
        <v>| |</v>
      </c>
      <c r="AE31" s="161"/>
      <c r="AF31" s="165"/>
      <c r="AG31" s="163"/>
      <c r="AH31" s="164"/>
      <c r="AI31" s="161"/>
      <c r="AJ31" s="165"/>
      <c r="AK31" s="166"/>
      <c r="AL31" s="167"/>
      <c r="AM31" s="165"/>
      <c r="AN31" s="59"/>
    </row>
    <row r="32" spans="2:40" ht="15.75" customHeight="1">
      <c r="B32" s="205">
        <v>17</v>
      </c>
      <c r="C32" s="147">
        <v>250</v>
      </c>
      <c r="D32" s="288">
        <v>184</v>
      </c>
      <c r="E32" s="263">
        <v>8</v>
      </c>
      <c r="F32" s="131">
        <v>4</v>
      </c>
      <c r="G32" s="53">
        <f>SUMIF(M4,"&gt;7",B11)+SUMIF(M4,"&gt;25",B11)+SUMIF(M4,"&gt;43",B11)+SUMIF(M4,"&gt;61",B11)-SUMIF(M4,"&lt;-10",B11)-SUMIF(M4,"&lt;-28",B11)-SUMIF(M4,"&lt;-46",B11)-SUMIF(M4,"&lt;-64",B11)</f>
        <v>1</v>
      </c>
      <c r="H32" s="266" t="str">
        <f t="shared" si="4"/>
        <v>|</v>
      </c>
      <c r="I32" s="86">
        <f>SUMIF(N4,"&gt;7",B11)+SUMIF(N4,"&gt;25",B11)+SUMIF(N4,"&gt;43",B11)+SUMIF(N4,"&gt;61",B11)-SUMIF(N4,"&lt;-10",B11)-SUMIF(N4,"&lt;-28",B11)-SUMIF(N4,"&lt;-46",B11)-SUMIF(N4,"&lt;-64",B11)</f>
        <v>1</v>
      </c>
      <c r="J32" s="127" t="str">
        <f t="shared" si="5"/>
        <v>|</v>
      </c>
      <c r="K32" s="169"/>
      <c r="L32" s="173"/>
      <c r="M32" s="171"/>
      <c r="N32" s="172"/>
      <c r="O32" s="169"/>
      <c r="P32" s="173"/>
      <c r="Q32" s="174"/>
      <c r="R32" s="175"/>
      <c r="S32" s="173"/>
      <c r="T32" s="248"/>
      <c r="U32" s="249"/>
      <c r="V32" s="205">
        <v>17</v>
      </c>
      <c r="W32" s="147">
        <v>250</v>
      </c>
      <c r="X32" s="288">
        <v>184</v>
      </c>
      <c r="Y32" s="263">
        <v>8</v>
      </c>
      <c r="Z32" s="131">
        <v>4</v>
      </c>
      <c r="AA32" s="53">
        <f>SUMIF(AG4,"&gt;7",V11)+SUMIF(AG4,"&gt;25",V11)+SUMIF(AG4,"&gt;43",V11)+SUMIF(AG4,"&gt;61",V11)-SUMIF(AG4,"&lt;-10",V11)-SUMIF(AG4,"&lt;-28",V11)-SUMIF(AG4,"&lt;-46",V11)-SUMIF(AG4,"&lt;-64",V11)</f>
        <v>2</v>
      </c>
      <c r="AB32" s="266" t="str">
        <f t="shared" si="6"/>
        <v>| |</v>
      </c>
      <c r="AC32" s="86">
        <f>SUMIF(AH4,"&gt;7",V11)+SUMIF(AH4,"&gt;25",V11)+SUMIF(AH4,"&gt;43",V11)+SUMIF(AH4,"&gt;61",V11)-SUMIF(AH4,"&lt;-10",V11)-SUMIF(AH4,"&lt;-28",V11)-SUMIF(AH4,"&lt;-46",V11)-SUMIF(AH4,"&lt;-64",V11)</f>
        <v>1</v>
      </c>
      <c r="AD32" s="127" t="str">
        <f t="shared" si="7"/>
        <v>|</v>
      </c>
      <c r="AE32" s="169"/>
      <c r="AF32" s="173"/>
      <c r="AG32" s="171"/>
      <c r="AH32" s="172"/>
      <c r="AI32" s="169"/>
      <c r="AJ32" s="173"/>
      <c r="AK32" s="174"/>
      <c r="AL32" s="175"/>
      <c r="AM32" s="173"/>
      <c r="AN32" s="59"/>
    </row>
    <row r="33" spans="2:40" ht="15.75" customHeight="1">
      <c r="B33" s="207">
        <v>18</v>
      </c>
      <c r="C33" s="270">
        <v>203</v>
      </c>
      <c r="D33" s="286">
        <v>188</v>
      </c>
      <c r="E33" s="143">
        <v>6</v>
      </c>
      <c r="F33" s="267">
        <v>3</v>
      </c>
      <c r="G33" s="51">
        <f>SUMIF(M4,"&gt;5",B11)+SUMIF(M4,"&gt;23",B11)+SUMIF(M4,"&gt;41",B11)+SUMIF(M4,"&gt;59",B11)-SUMIF(M4,"&lt;-12",B11)-SUMIF(M4,"&lt;-30",B11)-SUMIF(M4,"&lt;-48",B11)-SUMIF(M4,"&lt;-66",B11)</f>
        <v>1</v>
      </c>
      <c r="H33" s="131" t="str">
        <f t="shared" si="4"/>
        <v>|</v>
      </c>
      <c r="I33" s="85">
        <f>SUMIF(N4,"&gt;5",B11)+SUMIF(N4,"&gt;23",B11)+SUMIF(N4,"&gt;41",B11)+SUMIF(N4,"&gt;59",B11)-SUMIF(N4,"&lt;-12",B11)-SUMIF(N4,"&lt;-30",B11)-SUMIF(N4,"&lt;-48",B11)-SUMIF(N4,"&lt;-66",B11)</f>
        <v>1</v>
      </c>
      <c r="J33" s="132" t="str">
        <f t="shared" si="5"/>
        <v>|</v>
      </c>
      <c r="K33" s="177"/>
      <c r="L33" s="181"/>
      <c r="M33" s="179"/>
      <c r="N33" s="180"/>
      <c r="O33" s="262"/>
      <c r="P33" s="186"/>
      <c r="Q33" s="187"/>
      <c r="R33" s="264"/>
      <c r="S33" s="186"/>
      <c r="T33" s="248"/>
      <c r="U33" s="249"/>
      <c r="V33" s="207">
        <v>18</v>
      </c>
      <c r="W33" s="270">
        <v>203</v>
      </c>
      <c r="X33" s="286">
        <v>188</v>
      </c>
      <c r="Y33" s="143">
        <v>6</v>
      </c>
      <c r="Z33" s="267">
        <v>3</v>
      </c>
      <c r="AA33" s="51">
        <f>SUMIF(AG4,"&gt;5",V11)+SUMIF(AG4,"&gt;23",V11)+SUMIF(AG4,"&gt;41",V11)+SUMIF(AG4,"&gt;59",V11)-SUMIF(AG4,"&lt;-12",V11)-SUMIF(AG4,"&lt;-30",V11)-SUMIF(AG4,"&lt;-48",V11)-SUMIF(AG4,"&lt;-66",V11)</f>
        <v>2</v>
      </c>
      <c r="AB33" s="131" t="str">
        <f t="shared" si="6"/>
        <v>| |</v>
      </c>
      <c r="AC33" s="85">
        <f>SUMIF(AH4,"&gt;5",V11)+SUMIF(AH4,"&gt;23",V11)+SUMIF(AH4,"&gt;41",V11)+SUMIF(AH4,"&gt;59",V11)-SUMIF(AH4,"&lt;-12",V11)-SUMIF(AH4,"&lt;-30",V11)-SUMIF(AH4,"&lt;-48",V11)-SUMIF(AH4,"&lt;-66",V11)</f>
        <v>2</v>
      </c>
      <c r="AD33" s="132" t="str">
        <f t="shared" si="7"/>
        <v>| |</v>
      </c>
      <c r="AE33" s="177"/>
      <c r="AF33" s="181"/>
      <c r="AG33" s="179"/>
      <c r="AH33" s="180"/>
      <c r="AI33" s="185"/>
      <c r="AJ33" s="186"/>
      <c r="AK33" s="187"/>
      <c r="AL33" s="188"/>
      <c r="AM33" s="186"/>
      <c r="AN33" s="59"/>
    </row>
    <row r="34" spans="2:40" ht="15.75" customHeight="1">
      <c r="B34" s="119" t="s">
        <v>11</v>
      </c>
      <c r="C34" s="120">
        <f>SUM(C25:C33)</f>
        <v>2188</v>
      </c>
      <c r="D34" s="280">
        <f>SUM(D25:D33)</f>
        <v>1764</v>
      </c>
      <c r="E34" s="121" t="s">
        <v>11</v>
      </c>
      <c r="F34" s="122">
        <f>SUM(F25:F33)</f>
        <v>34</v>
      </c>
      <c r="G34" s="52">
        <f>SUM(G25:G33)</f>
        <v>9</v>
      </c>
      <c r="H34" s="52">
        <f>G34</f>
        <v>9</v>
      </c>
      <c r="I34" s="123">
        <f>SUM(I25:I33)</f>
        <v>6</v>
      </c>
      <c r="J34" s="148">
        <f>I34</f>
        <v>6</v>
      </c>
      <c r="K34" s="167"/>
      <c r="L34" s="165"/>
      <c r="M34" s="163"/>
      <c r="N34" s="164"/>
      <c r="O34" s="161"/>
      <c r="P34" s="165"/>
      <c r="Q34" s="211"/>
      <c r="R34" s="161"/>
      <c r="S34" s="165"/>
      <c r="T34" s="248"/>
      <c r="U34" s="249"/>
      <c r="V34" s="119" t="s">
        <v>11</v>
      </c>
      <c r="W34" s="120">
        <f>SUM(W25:W33)</f>
        <v>2188</v>
      </c>
      <c r="X34" s="280">
        <f>SUM(X25:X33)</f>
        <v>1764</v>
      </c>
      <c r="Y34" s="121" t="s">
        <v>11</v>
      </c>
      <c r="Z34" s="122">
        <f>SUM(Z25:Z33)</f>
        <v>34</v>
      </c>
      <c r="AA34" s="52">
        <f>SUM(AA25:AA33)</f>
        <v>15</v>
      </c>
      <c r="AB34" s="52">
        <f>AA34</f>
        <v>15</v>
      </c>
      <c r="AC34" s="123">
        <f>SUM(AC25:AC33)</f>
        <v>12</v>
      </c>
      <c r="AD34" s="148">
        <f>AC34</f>
        <v>12</v>
      </c>
      <c r="AE34" s="167"/>
      <c r="AF34" s="165"/>
      <c r="AG34" s="163"/>
      <c r="AH34" s="164"/>
      <c r="AI34" s="161"/>
      <c r="AJ34" s="165"/>
      <c r="AK34" s="211"/>
      <c r="AL34" s="161"/>
      <c r="AM34" s="165"/>
      <c r="AN34" s="59"/>
    </row>
    <row r="35" spans="2:40" ht="15.75" customHeight="1">
      <c r="B35" s="128" t="s">
        <v>4</v>
      </c>
      <c r="C35" s="129">
        <f>SUM(C20)</f>
        <v>2491</v>
      </c>
      <c r="D35" s="282">
        <f>SUM(D20)</f>
        <v>2188</v>
      </c>
      <c r="E35" s="130" t="s">
        <v>4</v>
      </c>
      <c r="F35" s="131">
        <f>SUM(F20)</f>
        <v>35</v>
      </c>
      <c r="G35" s="53">
        <f>SUM(G20)</f>
        <v>9</v>
      </c>
      <c r="H35" s="76">
        <f>G35</f>
        <v>9</v>
      </c>
      <c r="I35" s="132">
        <f>SUM(I20)</f>
        <v>7</v>
      </c>
      <c r="J35" s="149">
        <f>I35</f>
        <v>7</v>
      </c>
      <c r="K35" s="213"/>
      <c r="L35" s="214"/>
      <c r="M35" s="179"/>
      <c r="N35" s="180"/>
      <c r="O35" s="213"/>
      <c r="P35" s="215"/>
      <c r="Q35" s="182"/>
      <c r="R35" s="213"/>
      <c r="S35" s="215"/>
      <c r="T35" s="248"/>
      <c r="U35" s="249"/>
      <c r="V35" s="128" t="s">
        <v>4</v>
      </c>
      <c r="W35" s="129">
        <f>SUM(W20)</f>
        <v>2491</v>
      </c>
      <c r="X35" s="282">
        <f>SUM(X20)</f>
        <v>2188</v>
      </c>
      <c r="Y35" s="130" t="s">
        <v>4</v>
      </c>
      <c r="Z35" s="131">
        <f>SUM(Z20)</f>
        <v>35</v>
      </c>
      <c r="AA35" s="53">
        <f>SUM(AA20)</f>
        <v>15</v>
      </c>
      <c r="AB35" s="76">
        <f>AA35</f>
        <v>15</v>
      </c>
      <c r="AC35" s="132">
        <f>SUM(AC20)</f>
        <v>12</v>
      </c>
      <c r="AD35" s="149">
        <f>AC35</f>
        <v>12</v>
      </c>
      <c r="AE35" s="213"/>
      <c r="AF35" s="214"/>
      <c r="AG35" s="179"/>
      <c r="AH35" s="180"/>
      <c r="AI35" s="213"/>
      <c r="AJ35" s="215"/>
      <c r="AK35" s="182"/>
      <c r="AL35" s="213"/>
      <c r="AM35" s="215"/>
      <c r="AN35" s="59"/>
    </row>
    <row r="36" spans="2:40" ht="20.25" customHeight="1">
      <c r="B36" s="135" t="s">
        <v>12</v>
      </c>
      <c r="C36" s="136">
        <f>SUM(C34+C35)</f>
        <v>4679</v>
      </c>
      <c r="D36" s="284">
        <f>SUM(D34+D35)</f>
        <v>3952</v>
      </c>
      <c r="E36" s="137" t="s">
        <v>12</v>
      </c>
      <c r="F36" s="138">
        <f>SUM(F34+F35)</f>
        <v>69</v>
      </c>
      <c r="G36" s="77">
        <f>SUM(G34+G35)</f>
        <v>18</v>
      </c>
      <c r="H36" s="77">
        <f>G36</f>
        <v>18</v>
      </c>
      <c r="I36" s="150">
        <f>SUM(I34+I35)</f>
        <v>13</v>
      </c>
      <c r="J36" s="289">
        <f>I36</f>
        <v>13</v>
      </c>
      <c r="K36" s="161"/>
      <c r="L36" s="217"/>
      <c r="M36" s="218"/>
      <c r="N36" s="219"/>
      <c r="O36" s="220"/>
      <c r="P36" s="221"/>
      <c r="Q36" s="222"/>
      <c r="R36" s="223"/>
      <c r="S36" s="224"/>
      <c r="T36" s="248"/>
      <c r="U36" s="249"/>
      <c r="V36" s="135" t="s">
        <v>12</v>
      </c>
      <c r="W36" s="136">
        <f>SUM(W34+W35)</f>
        <v>4679</v>
      </c>
      <c r="X36" s="284">
        <f>SUM(X34+X35)</f>
        <v>3952</v>
      </c>
      <c r="Y36" s="137" t="s">
        <v>12</v>
      </c>
      <c r="Z36" s="138">
        <f>SUM(Z34+Z35)</f>
        <v>69</v>
      </c>
      <c r="AA36" s="77">
        <f>SUM(AA34+AA35)</f>
        <v>30</v>
      </c>
      <c r="AB36" s="77">
        <f>AA36</f>
        <v>30</v>
      </c>
      <c r="AC36" s="150">
        <f>SUM(AC34+AC35)</f>
        <v>24</v>
      </c>
      <c r="AD36" s="289">
        <f>AC36</f>
        <v>24</v>
      </c>
      <c r="AE36" s="161"/>
      <c r="AF36" s="217"/>
      <c r="AG36" s="218"/>
      <c r="AH36" s="219"/>
      <c r="AI36" s="220"/>
      <c r="AJ36" s="221"/>
      <c r="AK36" s="222"/>
      <c r="AL36" s="223"/>
      <c r="AM36" s="224"/>
      <c r="AN36" s="59"/>
    </row>
    <row r="37" spans="2:40" ht="20.25" customHeight="1">
      <c r="B37" s="41"/>
      <c r="C37" s="352"/>
      <c r="D37" s="353"/>
      <c r="E37" s="334"/>
      <c r="F37" s="335"/>
      <c r="G37" s="338" t="s">
        <v>30</v>
      </c>
      <c r="H37" s="339"/>
      <c r="I37" s="339"/>
      <c r="J37" s="340"/>
      <c r="K37" s="16"/>
      <c r="L37" s="341"/>
      <c r="M37" s="72"/>
      <c r="N37" s="343"/>
      <c r="O37" s="6"/>
      <c r="P37" s="345"/>
      <c r="Q37" s="346"/>
      <c r="R37" s="6"/>
      <c r="S37" s="347"/>
      <c r="T37" s="59"/>
      <c r="V37" s="41"/>
      <c r="W37" s="352"/>
      <c r="X37" s="353"/>
      <c r="Y37" s="334"/>
      <c r="Z37" s="335"/>
      <c r="AA37" s="338" t="s">
        <v>30</v>
      </c>
      <c r="AB37" s="339"/>
      <c r="AC37" s="339"/>
      <c r="AD37" s="340"/>
      <c r="AE37" s="16"/>
      <c r="AF37" s="341"/>
      <c r="AG37" s="72"/>
      <c r="AH37" s="343"/>
      <c r="AI37" s="6"/>
      <c r="AJ37" s="345"/>
      <c r="AK37" s="346"/>
      <c r="AL37" s="6"/>
      <c r="AM37" s="347"/>
      <c r="AN37" s="59"/>
    </row>
    <row r="38" spans="2:40" ht="20.25" customHeight="1">
      <c r="B38" s="17"/>
      <c r="C38" s="320"/>
      <c r="D38" s="321"/>
      <c r="E38" s="336"/>
      <c r="F38" s="337"/>
      <c r="G38" s="322" t="s">
        <v>31</v>
      </c>
      <c r="H38" s="323"/>
      <c r="I38" s="323"/>
      <c r="J38" s="324"/>
      <c r="K38" s="11"/>
      <c r="L38" s="342"/>
      <c r="M38" s="73"/>
      <c r="N38" s="344"/>
      <c r="O38" s="43"/>
      <c r="P38" s="346"/>
      <c r="Q38" s="346"/>
      <c r="R38" s="43"/>
      <c r="S38" s="348"/>
      <c r="T38" s="59"/>
      <c r="V38" s="17"/>
      <c r="W38" s="320"/>
      <c r="X38" s="321"/>
      <c r="Y38" s="336"/>
      <c r="Z38" s="337"/>
      <c r="AA38" s="322" t="s">
        <v>31</v>
      </c>
      <c r="AB38" s="323"/>
      <c r="AC38" s="323"/>
      <c r="AD38" s="324"/>
      <c r="AE38" s="11"/>
      <c r="AF38" s="342"/>
      <c r="AG38" s="73"/>
      <c r="AH38" s="344"/>
      <c r="AI38" s="43"/>
      <c r="AJ38" s="346"/>
      <c r="AK38" s="346"/>
      <c r="AL38" s="43"/>
      <c r="AM38" s="348"/>
      <c r="AN38" s="59"/>
    </row>
    <row r="39" spans="2:40" ht="20.25" customHeight="1">
      <c r="B39" s="478" t="s">
        <v>22</v>
      </c>
      <c r="C39" s="326"/>
      <c r="D39" s="329" t="s">
        <v>9</v>
      </c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14"/>
      <c r="T39" s="59"/>
      <c r="V39" s="478" t="s">
        <v>22</v>
      </c>
      <c r="W39" s="326"/>
      <c r="X39" s="329" t="s">
        <v>9</v>
      </c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14"/>
      <c r="AN39" s="59"/>
    </row>
    <row r="40" spans="2:40" ht="20.25" customHeight="1">
      <c r="B40" s="327"/>
      <c r="C40" s="328"/>
      <c r="D40" s="331" t="s">
        <v>10</v>
      </c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3"/>
      <c r="T40" s="59"/>
      <c r="V40" s="327"/>
      <c r="W40" s="328"/>
      <c r="X40" s="331" t="s">
        <v>10</v>
      </c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3"/>
      <c r="AN40" s="59"/>
    </row>
    <row r="41" spans="2:41" ht="20.25" customHeight="1">
      <c r="B41" s="316"/>
      <c r="C41" s="317"/>
      <c r="D41" s="318" t="s">
        <v>54</v>
      </c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 t="s">
        <v>62</v>
      </c>
      <c r="S41" s="319"/>
      <c r="T41" s="59"/>
      <c r="V41" s="316"/>
      <c r="W41" s="317"/>
      <c r="X41" s="318" t="s">
        <v>54</v>
      </c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 t="s">
        <v>62</v>
      </c>
      <c r="AM41" s="319"/>
      <c r="AN41" s="59"/>
      <c r="AO41" s="1"/>
    </row>
    <row r="42" spans="1:40" ht="11.25" customHeight="1">
      <c r="A42" s="7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7"/>
      <c r="U42" s="7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7"/>
    </row>
    <row r="43" spans="2:40" ht="15.75" customHeight="1">
      <c r="B43" s="8"/>
      <c r="C43" s="9"/>
      <c r="D43" s="8"/>
      <c r="E43" s="9"/>
      <c r="F43" s="9"/>
      <c r="G43" s="9"/>
      <c r="H43" s="9"/>
      <c r="I43" s="9"/>
      <c r="J43" s="8"/>
      <c r="K43" s="9"/>
      <c r="L43" s="8"/>
      <c r="M43" s="9"/>
      <c r="N43" s="8"/>
      <c r="O43" s="9"/>
      <c r="P43" s="3"/>
      <c r="Q43" s="2"/>
      <c r="R43" s="13"/>
      <c r="S43" s="14"/>
      <c r="T43" s="5"/>
      <c r="V43" s="8"/>
      <c r="W43" s="9"/>
      <c r="X43" s="8"/>
      <c r="Y43" s="9"/>
      <c r="Z43" s="9"/>
      <c r="AA43" s="9"/>
      <c r="AB43" s="9"/>
      <c r="AC43" s="9"/>
      <c r="AD43" s="8"/>
      <c r="AE43" s="9"/>
      <c r="AF43" s="8"/>
      <c r="AG43" s="9"/>
      <c r="AH43" s="8"/>
      <c r="AI43" s="9"/>
      <c r="AJ43" s="3"/>
      <c r="AK43" s="2"/>
      <c r="AL43" s="13"/>
      <c r="AM43" s="14"/>
      <c r="AN43" s="5"/>
    </row>
  </sheetData>
  <sheetProtection/>
  <mergeCells count="130">
    <mergeCell ref="D7:E7"/>
    <mergeCell ref="B8:E8"/>
    <mergeCell ref="X7:Y7"/>
    <mergeCell ref="V8:Y8"/>
    <mergeCell ref="AL41:AM41"/>
    <mergeCell ref="V42:AM42"/>
    <mergeCell ref="AH37:AH38"/>
    <mergeCell ref="AJ37:AK38"/>
    <mergeCell ref="AM37:AM38"/>
    <mergeCell ref="X39:AM39"/>
    <mergeCell ref="X40:AM40"/>
    <mergeCell ref="X41:AK41"/>
    <mergeCell ref="V39:W40"/>
    <mergeCell ref="V41:W41"/>
    <mergeCell ref="AA37:AD37"/>
    <mergeCell ref="AF37:AF38"/>
    <mergeCell ref="W38:X38"/>
    <mergeCell ref="AA38:AD38"/>
    <mergeCell ref="W37:X37"/>
    <mergeCell ref="Y37:Z38"/>
    <mergeCell ref="AE23:AF23"/>
    <mergeCell ref="Z23:Z24"/>
    <mergeCell ref="AA23:AA24"/>
    <mergeCell ref="Z9:Z10"/>
    <mergeCell ref="V21:AM21"/>
    <mergeCell ref="AE9:AF9"/>
    <mergeCell ref="AK9:AM9"/>
    <mergeCell ref="AG9:AH9"/>
    <mergeCell ref="AI9:AJ9"/>
    <mergeCell ref="V9:V10"/>
    <mergeCell ref="W9:W10"/>
    <mergeCell ref="X9:X10"/>
    <mergeCell ref="Y9:Y10"/>
    <mergeCell ref="AA9:AA10"/>
    <mergeCell ref="AB9:AB10"/>
    <mergeCell ref="AC9:AC10"/>
    <mergeCell ref="AD9:AD10"/>
    <mergeCell ref="AB23:AB24"/>
    <mergeCell ref="AC23:AC24"/>
    <mergeCell ref="V23:V24"/>
    <mergeCell ref="W23:W24"/>
    <mergeCell ref="X23:X24"/>
    <mergeCell ref="Y23:Y24"/>
    <mergeCell ref="V22:AM22"/>
    <mergeCell ref="AG23:AH23"/>
    <mergeCell ref="AI23:AJ23"/>
    <mergeCell ref="AK23:AM23"/>
    <mergeCell ref="AD23:AD24"/>
    <mergeCell ref="V1:AM1"/>
    <mergeCell ref="W2:AL2"/>
    <mergeCell ref="AG3:AH3"/>
    <mergeCell ref="AJ3:AK3"/>
    <mergeCell ref="V4:W4"/>
    <mergeCell ref="X4:AD4"/>
    <mergeCell ref="AE4:AF4"/>
    <mergeCell ref="W3:AD3"/>
    <mergeCell ref="AE3:AF3"/>
    <mergeCell ref="AJ4:AK4"/>
    <mergeCell ref="AB7:AD7"/>
    <mergeCell ref="AF7:AG7"/>
    <mergeCell ref="AI7:AJ7"/>
    <mergeCell ref="AL7:AM7"/>
    <mergeCell ref="AE5:AF6"/>
    <mergeCell ref="V5:V6"/>
    <mergeCell ref="W5:AD6"/>
    <mergeCell ref="AG5:AJ6"/>
    <mergeCell ref="AK5:AM6"/>
    <mergeCell ref="B1:S1"/>
    <mergeCell ref="B5:B6"/>
    <mergeCell ref="C5:J6"/>
    <mergeCell ref="K5:L6"/>
    <mergeCell ref="C2:R2"/>
    <mergeCell ref="D4:J4"/>
    <mergeCell ref="C3:J3"/>
    <mergeCell ref="P3:Q3"/>
    <mergeCell ref="M3:N3"/>
    <mergeCell ref="K3:L3"/>
    <mergeCell ref="B4:C4"/>
    <mergeCell ref="K4:L4"/>
    <mergeCell ref="P4:Q4"/>
    <mergeCell ref="M5:P6"/>
    <mergeCell ref="Q5:S6"/>
    <mergeCell ref="J23:J24"/>
    <mergeCell ref="H23:H24"/>
    <mergeCell ref="B21:S21"/>
    <mergeCell ref="B23:B24"/>
    <mergeCell ref="J9:J10"/>
    <mergeCell ref="D39:S39"/>
    <mergeCell ref="K23:L23"/>
    <mergeCell ref="Q23:S23"/>
    <mergeCell ref="L37:L38"/>
    <mergeCell ref="P37:Q38"/>
    <mergeCell ref="O23:P23"/>
    <mergeCell ref="M23:N23"/>
    <mergeCell ref="Q9:S9"/>
    <mergeCell ref="O9:P9"/>
    <mergeCell ref="B22:S22"/>
    <mergeCell ref="M9:N9"/>
    <mergeCell ref="C9:C10"/>
    <mergeCell ref="D9:D10"/>
    <mergeCell ref="G9:G10"/>
    <mergeCell ref="H9:H10"/>
    <mergeCell ref="I9:I10"/>
    <mergeCell ref="B9:B10"/>
    <mergeCell ref="E9:E10"/>
    <mergeCell ref="K9:L9"/>
    <mergeCell ref="H7:J7"/>
    <mergeCell ref="L7:M7"/>
    <mergeCell ref="B42:S42"/>
    <mergeCell ref="E23:E24"/>
    <mergeCell ref="D41:Q41"/>
    <mergeCell ref="G37:J37"/>
    <mergeCell ref="G38:J38"/>
    <mergeCell ref="C37:D37"/>
    <mergeCell ref="D40:S40"/>
    <mergeCell ref="R41:S41"/>
    <mergeCell ref="F23:F24"/>
    <mergeCell ref="B41:C41"/>
    <mergeCell ref="I23:I24"/>
    <mergeCell ref="S37:S38"/>
    <mergeCell ref="D23:D24"/>
    <mergeCell ref="E37:F38"/>
    <mergeCell ref="C38:D38"/>
    <mergeCell ref="B39:C40"/>
    <mergeCell ref="G23:G24"/>
    <mergeCell ref="C23:C24"/>
    <mergeCell ref="N37:N38"/>
    <mergeCell ref="F9:F10"/>
    <mergeCell ref="O7:P7"/>
    <mergeCell ref="R7:S7"/>
  </mergeCells>
  <printOptions horizontalCentered="1" verticalCentered="1"/>
  <pageMargins left="0.06" right="0" top="0" bottom="0" header="0" footer="0"/>
  <pageSetup horizontalDpi="300" verticalDpi="300" orientation="landscape" paperSize="9" scale="82" r:id="rId2"/>
  <headerFooter alignWithMargins="0">
    <evenHeader>&amp;C&amp;"arial,Bold"&amp;10&amp;K3E8430Nokia Internal Use Only</evenHeader>
    <evenFooter>&amp;C&amp;"arial,Bold"&amp;10&amp;K3E8430Nokia Internal Use Only</evenFooter>
    <firstHeader>&amp;C&amp;"arial,Bold"&amp;10&amp;K3E8430Nokia Internal Use Only</firstHeader>
    <firstFooter>&amp;C&amp;"arial,Bold"&amp;10&amp;K3E8430Nokia Internal Use Only</first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AO43"/>
  <sheetViews>
    <sheetView zoomScale="67" zoomScaleNormal="67" zoomScalePageLayoutView="0" workbookViewId="0" topLeftCell="A1">
      <selection activeCell="AO41" sqref="AO41"/>
    </sheetView>
  </sheetViews>
  <sheetFormatPr defaultColWidth="9.140625" defaultRowHeight="12.75"/>
  <cols>
    <col min="1" max="1" width="2.140625" style="0" customWidth="1"/>
    <col min="2" max="6" width="5.28125" style="0" customWidth="1"/>
    <col min="7" max="7" width="5.28125" style="0" hidden="1" customWidth="1"/>
    <col min="8" max="8" width="5.28125" style="0" customWidth="1"/>
    <col min="9" max="9" width="5.28125" style="0" hidden="1" customWidth="1"/>
    <col min="10" max="19" width="5.28125" style="0" customWidth="1"/>
    <col min="20" max="21" width="2.140625" style="0" customWidth="1"/>
    <col min="22" max="26" width="5.28125" style="0" customWidth="1"/>
    <col min="27" max="27" width="5.28125" style="0" hidden="1" customWidth="1"/>
    <col min="28" max="28" width="5.28125" style="0" customWidth="1"/>
    <col min="29" max="29" width="5.28125" style="0" hidden="1" customWidth="1"/>
    <col min="30" max="39" width="5.28125" style="0" customWidth="1"/>
    <col min="40" max="40" width="2.140625" style="0" customWidth="1"/>
  </cols>
  <sheetData>
    <row r="1" spans="1:40" ht="11.25" customHeight="1">
      <c r="A1" s="7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7"/>
      <c r="U1" s="7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7"/>
    </row>
    <row r="2" spans="2:40" ht="20.25" customHeight="1">
      <c r="B2" s="159">
        <v>2017</v>
      </c>
      <c r="C2" s="449" t="s">
        <v>50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12"/>
      <c r="T2" s="59"/>
      <c r="V2" s="159">
        <v>2017</v>
      </c>
      <c r="W2" s="449" t="s">
        <v>50</v>
      </c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12"/>
      <c r="AN2" s="59"/>
    </row>
    <row r="3" spans="2:40" ht="20.25" customHeight="1">
      <c r="B3" s="23" t="s">
        <v>32</v>
      </c>
      <c r="C3" s="450" t="s">
        <v>47</v>
      </c>
      <c r="D3" s="450"/>
      <c r="E3" s="450"/>
      <c r="F3" s="450"/>
      <c r="G3" s="450"/>
      <c r="H3" s="450"/>
      <c r="I3" s="450"/>
      <c r="J3" s="451"/>
      <c r="K3" s="452" t="s">
        <v>28</v>
      </c>
      <c r="L3" s="453"/>
      <c r="M3" s="452" t="s">
        <v>29</v>
      </c>
      <c r="N3" s="479"/>
      <c r="O3" s="24" t="s">
        <v>26</v>
      </c>
      <c r="P3" s="455"/>
      <c r="Q3" s="456"/>
      <c r="R3" s="25"/>
      <c r="S3" s="26"/>
      <c r="T3" s="59"/>
      <c r="V3" s="23" t="s">
        <v>32</v>
      </c>
      <c r="W3" s="450" t="s">
        <v>49</v>
      </c>
      <c r="X3" s="450"/>
      <c r="Y3" s="450"/>
      <c r="Z3" s="450"/>
      <c r="AA3" s="450"/>
      <c r="AB3" s="450"/>
      <c r="AC3" s="450"/>
      <c r="AD3" s="451"/>
      <c r="AE3" s="452" t="s">
        <v>28</v>
      </c>
      <c r="AF3" s="453"/>
      <c r="AG3" s="452" t="s">
        <v>29</v>
      </c>
      <c r="AH3" s="479"/>
      <c r="AI3" s="24" t="s">
        <v>26</v>
      </c>
      <c r="AJ3" s="455"/>
      <c r="AK3" s="456"/>
      <c r="AL3" s="25"/>
      <c r="AM3" s="26"/>
      <c r="AN3" s="59"/>
    </row>
    <row r="4" spans="2:40" ht="20.25" customHeight="1">
      <c r="B4" s="424" t="s">
        <v>37</v>
      </c>
      <c r="C4" s="425"/>
      <c r="D4" s="426" t="s">
        <v>38</v>
      </c>
      <c r="E4" s="427"/>
      <c r="F4" s="427"/>
      <c r="G4" s="427"/>
      <c r="H4" s="427"/>
      <c r="I4" s="427"/>
      <c r="J4" s="428"/>
      <c r="K4" s="429">
        <v>22.5</v>
      </c>
      <c r="L4" s="430"/>
      <c r="M4" s="78">
        <f>ROUND(VLOOKUP(K4,'db'!$A$3:$E$424,2,FALSE)*3/4,0)</f>
        <v>14</v>
      </c>
      <c r="N4" s="285">
        <f>ROUND(VLOOKUP(K4,'db'!$A$3:$E$424,3,FALSE)*3/4,0)</f>
        <v>10</v>
      </c>
      <c r="O4" s="27" t="s">
        <v>25</v>
      </c>
      <c r="P4" s="431"/>
      <c r="Q4" s="425"/>
      <c r="R4" s="28"/>
      <c r="S4" s="29"/>
      <c r="T4" s="59"/>
      <c r="V4" s="424" t="s">
        <v>37</v>
      </c>
      <c r="W4" s="425"/>
      <c r="X4" s="426" t="s">
        <v>40</v>
      </c>
      <c r="Y4" s="425"/>
      <c r="Z4" s="425"/>
      <c r="AA4" s="425"/>
      <c r="AB4" s="425"/>
      <c r="AC4" s="425"/>
      <c r="AD4" s="475"/>
      <c r="AE4" s="429">
        <v>34.3</v>
      </c>
      <c r="AF4" s="430"/>
      <c r="AG4" s="78">
        <f>ROUND(VLOOKUP(AE4,'db'!$A$3:$E$424,2,FALSE)*3/4,0)</f>
        <v>23</v>
      </c>
      <c r="AH4" s="285">
        <f>ROUND(VLOOKUP(AE4,'db'!$A$3:$E$424,3,FALSE)*3/4,0)</f>
        <v>18</v>
      </c>
      <c r="AI4" s="27" t="s">
        <v>25</v>
      </c>
      <c r="AJ4" s="431"/>
      <c r="AK4" s="425"/>
      <c r="AL4" s="28"/>
      <c r="AM4" s="29"/>
      <c r="AN4" s="59"/>
    </row>
    <row r="5" spans="2:40" ht="20.25" customHeight="1">
      <c r="B5" s="447" t="s">
        <v>33</v>
      </c>
      <c r="C5" s="432" t="s">
        <v>56</v>
      </c>
      <c r="D5" s="433"/>
      <c r="E5" s="433"/>
      <c r="F5" s="433"/>
      <c r="G5" s="433"/>
      <c r="H5" s="433"/>
      <c r="I5" s="433"/>
      <c r="J5" s="434"/>
      <c r="K5" s="436" t="s">
        <v>35</v>
      </c>
      <c r="L5" s="437"/>
      <c r="M5" s="440" t="s">
        <v>36</v>
      </c>
      <c r="N5" s="441"/>
      <c r="O5" s="441"/>
      <c r="P5" s="437"/>
      <c r="Q5" s="443" t="s">
        <v>24</v>
      </c>
      <c r="R5" s="444"/>
      <c r="S5" s="445"/>
      <c r="T5" s="59"/>
      <c r="V5" s="447" t="s">
        <v>33</v>
      </c>
      <c r="W5" s="432" t="s">
        <v>56</v>
      </c>
      <c r="X5" s="433"/>
      <c r="Y5" s="433"/>
      <c r="Z5" s="433"/>
      <c r="AA5" s="433"/>
      <c r="AB5" s="433"/>
      <c r="AC5" s="433"/>
      <c r="AD5" s="434"/>
      <c r="AE5" s="436" t="s">
        <v>35</v>
      </c>
      <c r="AF5" s="437"/>
      <c r="AG5" s="440" t="s">
        <v>36</v>
      </c>
      <c r="AH5" s="441"/>
      <c r="AI5" s="441"/>
      <c r="AJ5" s="437"/>
      <c r="AK5" s="443" t="s">
        <v>24</v>
      </c>
      <c r="AL5" s="444"/>
      <c r="AM5" s="445"/>
      <c r="AN5" s="59"/>
    </row>
    <row r="6" spans="2:40" ht="20.25" customHeight="1">
      <c r="B6" s="327"/>
      <c r="C6" s="435"/>
      <c r="D6" s="435"/>
      <c r="E6" s="435"/>
      <c r="F6" s="435"/>
      <c r="G6" s="435"/>
      <c r="H6" s="435"/>
      <c r="I6" s="435"/>
      <c r="J6" s="328"/>
      <c r="K6" s="438"/>
      <c r="L6" s="439"/>
      <c r="M6" s="438"/>
      <c r="N6" s="442"/>
      <c r="O6" s="442"/>
      <c r="P6" s="439"/>
      <c r="Q6" s="446"/>
      <c r="R6" s="332"/>
      <c r="S6" s="333"/>
      <c r="T6" s="59"/>
      <c r="V6" s="327"/>
      <c r="W6" s="435"/>
      <c r="X6" s="435"/>
      <c r="Y6" s="435"/>
      <c r="Z6" s="435"/>
      <c r="AA6" s="435"/>
      <c r="AB6" s="435"/>
      <c r="AC6" s="435"/>
      <c r="AD6" s="328"/>
      <c r="AE6" s="438"/>
      <c r="AF6" s="439"/>
      <c r="AG6" s="438"/>
      <c r="AH6" s="442"/>
      <c r="AI6" s="442"/>
      <c r="AJ6" s="439"/>
      <c r="AK6" s="446"/>
      <c r="AL6" s="332"/>
      <c r="AM6" s="333"/>
      <c r="AN6" s="59"/>
    </row>
    <row r="7" spans="2:40" ht="20.25" customHeight="1">
      <c r="B7" s="18"/>
      <c r="C7" s="117" t="s">
        <v>53</v>
      </c>
      <c r="D7" s="416" t="s">
        <v>15</v>
      </c>
      <c r="E7" s="417"/>
      <c r="F7" s="279" t="s">
        <v>52</v>
      </c>
      <c r="G7" s="115"/>
      <c r="H7" s="413" t="s">
        <v>16</v>
      </c>
      <c r="I7" s="330"/>
      <c r="J7" s="414"/>
      <c r="K7" s="116"/>
      <c r="L7" s="381" t="s">
        <v>17</v>
      </c>
      <c r="M7" s="415"/>
      <c r="N7" s="116"/>
      <c r="O7" s="313" t="s">
        <v>18</v>
      </c>
      <c r="P7" s="313"/>
      <c r="Q7" s="116"/>
      <c r="R7" s="313" t="s">
        <v>19</v>
      </c>
      <c r="S7" s="314"/>
      <c r="T7" s="59"/>
      <c r="V7" s="18"/>
      <c r="W7" s="117" t="s">
        <v>53</v>
      </c>
      <c r="X7" s="416" t="s">
        <v>15</v>
      </c>
      <c r="Y7" s="417"/>
      <c r="Z7" s="118" t="s">
        <v>52</v>
      </c>
      <c r="AA7" s="115"/>
      <c r="AB7" s="413" t="s">
        <v>16</v>
      </c>
      <c r="AC7" s="330"/>
      <c r="AD7" s="414"/>
      <c r="AE7" s="116"/>
      <c r="AF7" s="381" t="s">
        <v>17</v>
      </c>
      <c r="AG7" s="415"/>
      <c r="AH7" s="116"/>
      <c r="AI7" s="313" t="s">
        <v>18</v>
      </c>
      <c r="AJ7" s="313"/>
      <c r="AK7" s="116"/>
      <c r="AL7" s="313" t="s">
        <v>19</v>
      </c>
      <c r="AM7" s="314"/>
      <c r="AN7" s="59"/>
    </row>
    <row r="8" spans="2:40" ht="15.75" customHeight="1">
      <c r="B8" s="418" t="s">
        <v>21</v>
      </c>
      <c r="C8" s="419"/>
      <c r="D8" s="419"/>
      <c r="E8" s="420"/>
      <c r="F8" s="229">
        <v>64.8</v>
      </c>
      <c r="G8" s="230"/>
      <c r="H8" s="230" t="s">
        <v>20</v>
      </c>
      <c r="I8" s="231"/>
      <c r="J8" s="244">
        <v>114</v>
      </c>
      <c r="K8" s="290">
        <v>61</v>
      </c>
      <c r="L8" s="291" t="s">
        <v>20</v>
      </c>
      <c r="M8" s="292">
        <v>105</v>
      </c>
      <c r="N8" s="105">
        <v>70.1</v>
      </c>
      <c r="O8" s="226" t="s">
        <v>20</v>
      </c>
      <c r="P8" s="245">
        <v>116</v>
      </c>
      <c r="Q8" s="246">
        <v>65.4</v>
      </c>
      <c r="R8" s="246" t="s">
        <v>20</v>
      </c>
      <c r="S8" s="247">
        <v>106</v>
      </c>
      <c r="T8" s="250"/>
      <c r="U8" s="251"/>
      <c r="V8" s="421" t="s">
        <v>21</v>
      </c>
      <c r="W8" s="422"/>
      <c r="X8" s="422"/>
      <c r="Y8" s="423"/>
      <c r="Z8" s="229">
        <v>64.8</v>
      </c>
      <c r="AA8" s="230"/>
      <c r="AB8" s="230" t="s">
        <v>20</v>
      </c>
      <c r="AC8" s="231"/>
      <c r="AD8" s="244">
        <v>114</v>
      </c>
      <c r="AE8" s="290">
        <v>61</v>
      </c>
      <c r="AF8" s="291" t="s">
        <v>20</v>
      </c>
      <c r="AG8" s="292">
        <v>105</v>
      </c>
      <c r="AH8" s="105">
        <v>70.1</v>
      </c>
      <c r="AI8" s="226" t="s">
        <v>20</v>
      </c>
      <c r="AJ8" s="245">
        <v>116</v>
      </c>
      <c r="AK8" s="246">
        <v>65.4</v>
      </c>
      <c r="AL8" s="246" t="s">
        <v>20</v>
      </c>
      <c r="AM8" s="247">
        <v>106</v>
      </c>
      <c r="AN8" s="59"/>
    </row>
    <row r="9" spans="2:40" ht="15.75" customHeight="1">
      <c r="B9" s="393" t="s">
        <v>0</v>
      </c>
      <c r="C9" s="409" t="s">
        <v>13</v>
      </c>
      <c r="D9" s="411" t="s">
        <v>14</v>
      </c>
      <c r="E9" s="399" t="s">
        <v>39</v>
      </c>
      <c r="F9" s="401" t="s">
        <v>1</v>
      </c>
      <c r="G9" s="403" t="s">
        <v>8</v>
      </c>
      <c r="H9" s="403" t="s">
        <v>8</v>
      </c>
      <c r="I9" s="405" t="s">
        <v>8</v>
      </c>
      <c r="J9" s="407" t="s">
        <v>8</v>
      </c>
      <c r="K9" s="380" t="s">
        <v>5</v>
      </c>
      <c r="L9" s="382"/>
      <c r="M9" s="380" t="s">
        <v>6</v>
      </c>
      <c r="N9" s="381"/>
      <c r="O9" s="380" t="s">
        <v>7</v>
      </c>
      <c r="P9" s="382"/>
      <c r="Q9" s="380" t="s">
        <v>3</v>
      </c>
      <c r="R9" s="381"/>
      <c r="S9" s="382"/>
      <c r="T9" s="59"/>
      <c r="V9" s="393" t="s">
        <v>0</v>
      </c>
      <c r="W9" s="409" t="s">
        <v>13</v>
      </c>
      <c r="X9" s="411" t="s">
        <v>14</v>
      </c>
      <c r="Y9" s="399" t="s">
        <v>39</v>
      </c>
      <c r="Z9" s="401" t="s">
        <v>1</v>
      </c>
      <c r="AA9" s="403" t="s">
        <v>8</v>
      </c>
      <c r="AB9" s="403" t="s">
        <v>8</v>
      </c>
      <c r="AC9" s="405" t="s">
        <v>8</v>
      </c>
      <c r="AD9" s="407" t="s">
        <v>8</v>
      </c>
      <c r="AE9" s="380" t="s">
        <v>5</v>
      </c>
      <c r="AF9" s="382"/>
      <c r="AG9" s="380" t="s">
        <v>6</v>
      </c>
      <c r="AH9" s="381"/>
      <c r="AI9" s="380" t="s">
        <v>7</v>
      </c>
      <c r="AJ9" s="382"/>
      <c r="AK9" s="380" t="s">
        <v>3</v>
      </c>
      <c r="AL9" s="381"/>
      <c r="AM9" s="382"/>
      <c r="AN9" s="59"/>
    </row>
    <row r="10" spans="2:40" ht="15.75" customHeight="1">
      <c r="B10" s="394"/>
      <c r="C10" s="410"/>
      <c r="D10" s="412"/>
      <c r="E10" s="400"/>
      <c r="F10" s="402"/>
      <c r="G10" s="404"/>
      <c r="H10" s="404"/>
      <c r="I10" s="406"/>
      <c r="J10" s="408"/>
      <c r="K10" s="34" t="s">
        <v>23</v>
      </c>
      <c r="L10" s="20" t="s">
        <v>2</v>
      </c>
      <c r="M10" s="68" t="s">
        <v>23</v>
      </c>
      <c r="N10" s="70" t="s">
        <v>2</v>
      </c>
      <c r="O10" s="37" t="s">
        <v>23</v>
      </c>
      <c r="P10" s="20" t="s">
        <v>2</v>
      </c>
      <c r="Q10" s="37" t="s">
        <v>8</v>
      </c>
      <c r="R10" s="34" t="s">
        <v>23</v>
      </c>
      <c r="S10" s="20" t="s">
        <v>2</v>
      </c>
      <c r="T10" s="59"/>
      <c r="V10" s="394"/>
      <c r="W10" s="410"/>
      <c r="X10" s="412"/>
      <c r="Y10" s="400"/>
      <c r="Z10" s="402"/>
      <c r="AA10" s="404"/>
      <c r="AB10" s="404"/>
      <c r="AC10" s="406"/>
      <c r="AD10" s="408"/>
      <c r="AE10" s="34" t="s">
        <v>23</v>
      </c>
      <c r="AF10" s="20" t="s">
        <v>2</v>
      </c>
      <c r="AG10" s="68" t="s">
        <v>23</v>
      </c>
      <c r="AH10" s="70" t="s">
        <v>2</v>
      </c>
      <c r="AI10" s="37" t="s">
        <v>23</v>
      </c>
      <c r="AJ10" s="20" t="s">
        <v>2</v>
      </c>
      <c r="AK10" s="37" t="s">
        <v>8</v>
      </c>
      <c r="AL10" s="34" t="s">
        <v>23</v>
      </c>
      <c r="AM10" s="20" t="s">
        <v>2</v>
      </c>
      <c r="AN10" s="59"/>
    </row>
    <row r="11" spans="2:40" ht="15.75" customHeight="1">
      <c r="B11" s="119">
        <v>1</v>
      </c>
      <c r="C11" s="120">
        <v>266</v>
      </c>
      <c r="D11" s="280">
        <v>212</v>
      </c>
      <c r="E11" s="121">
        <v>9</v>
      </c>
      <c r="F11" s="268">
        <v>4</v>
      </c>
      <c r="G11" s="49">
        <f>SUMIF(M4,"&gt;8",B11)+SUMIF(M4,"&gt;26",B11)+SUMIF(M4,"&gt;44",B11)+SUMIF(M4,"&gt;62",B11)-SUMIF(M4,"&lt;-9",B11)-SUMIF(M4,"&lt;-27",B11)-SUMIF(M4,"&lt;-45",B11)-SUMIF(M4,"&lt;-63",B11)</f>
        <v>1</v>
      </c>
      <c r="H11" s="268" t="str">
        <f aca="true" t="shared" si="0" ref="H11:H19">IF(G11=4,"| | | |",IF(G11=3,"| | |",IF(G11=2,"| |",IF(G11=1,"|",IF(G11=0,"",IF(G11=-1,"- |",G11))))))</f>
        <v>|</v>
      </c>
      <c r="I11" s="82">
        <f>SUMIF(N4,"&gt;8",B11)+SUMIF(N4,"&gt;26",B11)+SUMIF(N4,"&gt;44",B11)+SUMIF(N4,"&gt;62",B11)-SUMIF(N4,"&lt;-9",B11)-SUMIF(N4,"&lt;-27",B11)-SUMIF(N4,"&lt;-45",B11)-SUMIF(N4,"&lt;-63",B11)</f>
        <v>1</v>
      </c>
      <c r="J11" s="123" t="str">
        <f aca="true" t="shared" si="1" ref="J11:J19">IF(I11=4,"| | | |",IF(I11=3,"| | |",IF(I11=2,"| |",IF(I11=1,"|",IF(I11=0,"",IF(I11=-1,"- |",I11))))))</f>
        <v>|</v>
      </c>
      <c r="K11" s="161"/>
      <c r="L11" s="162"/>
      <c r="M11" s="163"/>
      <c r="N11" s="164"/>
      <c r="O11" s="161"/>
      <c r="P11" s="165"/>
      <c r="Q11" s="166"/>
      <c r="R11" s="167"/>
      <c r="S11" s="165"/>
      <c r="T11" s="248"/>
      <c r="U11" s="249"/>
      <c r="V11" s="119">
        <v>1</v>
      </c>
      <c r="W11" s="120">
        <v>266</v>
      </c>
      <c r="X11" s="280">
        <v>212</v>
      </c>
      <c r="Y11" s="121">
        <v>9</v>
      </c>
      <c r="Z11" s="268">
        <v>4</v>
      </c>
      <c r="AA11" s="49">
        <f>SUMIF(AG4,"&gt;8",V11)+SUMIF(AG4,"&gt;26",V11)+SUMIF(AG4,"&gt;44",V11)+SUMIF(AG4,"&gt;62",V11)-SUMIF(AG4,"&lt;-9",V11)-SUMIF(AG4,"&lt;-27",V11)-SUMIF(AG4,"&lt;-45",V11)-SUMIF(AG4,"&lt;-63",V11)</f>
        <v>1</v>
      </c>
      <c r="AB11" s="268" t="str">
        <f aca="true" t="shared" si="2" ref="AB11:AB19">IF(AA11=4,"| | | |",IF(AA11=3,"| | |",IF(AA11=2,"| |",IF(AA11=1,"|",IF(AA11=0,"",IF(AA11=-1,"- |",AA11))))))</f>
        <v>|</v>
      </c>
      <c r="AC11" s="82">
        <f>SUMIF(AH4,"&gt;8",V11)+SUMIF(AH4,"&gt;26",V11)+SUMIF(AH4,"&gt;44",V11)+SUMIF(AH4,"&gt;62",V11)-SUMIF(AH4,"&lt;-9",V11)-SUMIF(AH4,"&lt;-27",V11)-SUMIF(AH4,"&lt;-45",V11)-SUMIF(AH4,"&lt;-63",V11)</f>
        <v>1</v>
      </c>
      <c r="AD11" s="123" t="str">
        <f aca="true" t="shared" si="3" ref="AD11:AD19">IF(AC11=4,"| | | |",IF(AC11=3,"| | |",IF(AC11=2,"| |",IF(AC11=1,"|",IF(AC11=0,"",IF(AC11=-1,"- |",AC11))))))</f>
        <v>|</v>
      </c>
      <c r="AE11" s="161"/>
      <c r="AF11" s="162"/>
      <c r="AG11" s="163"/>
      <c r="AH11" s="164"/>
      <c r="AI11" s="161"/>
      <c r="AJ11" s="165"/>
      <c r="AK11" s="166"/>
      <c r="AL11" s="167"/>
      <c r="AM11" s="165"/>
      <c r="AN11" s="59"/>
    </row>
    <row r="12" spans="2:40" ht="15.75" customHeight="1">
      <c r="B12" s="124">
        <v>2</v>
      </c>
      <c r="C12" s="125">
        <v>138</v>
      </c>
      <c r="D12" s="281">
        <v>126</v>
      </c>
      <c r="E12" s="126">
        <v>15</v>
      </c>
      <c r="F12" s="266">
        <v>3</v>
      </c>
      <c r="G12" s="50">
        <f>SUMIF(M4,"&gt;14",B11)+SUMIF(M4,"&gt;32",B11)+SUMIF(M4,"&gt;50",B11)+SUMIF(M4,"&gt;68",B11)-SUMIF(M4,"&lt;-3",B11)-SUMIF(M4,"&lt;-21",B11)-SUMIF(M4,"&lt;-39",B11)-SUMIF(M4,"&lt;-57",B11)</f>
        <v>0</v>
      </c>
      <c r="H12" s="266">
        <f t="shared" si="0"/>
      </c>
      <c r="I12" s="83">
        <f>SUMIF(N4,"&gt;14",B11)+SUMIF(N4,"&gt;32",B11)+SUMIF(N4,"&gt;50",B11)+SUMIF(N4,"&gt;68",B11)-SUMIF(N4,"&lt;-3",B11)-SUMIF(N4,"&lt;-21",B11)-SUMIF(N4,"&lt;-39",B11)-SUMIF(N4,"&lt;-57",B11)</f>
        <v>0</v>
      </c>
      <c r="J12" s="127">
        <f t="shared" si="1"/>
      </c>
      <c r="K12" s="169"/>
      <c r="L12" s="170"/>
      <c r="M12" s="171"/>
      <c r="N12" s="172"/>
      <c r="O12" s="169"/>
      <c r="P12" s="173"/>
      <c r="Q12" s="174"/>
      <c r="R12" s="175"/>
      <c r="S12" s="173"/>
      <c r="T12" s="248"/>
      <c r="U12" s="249"/>
      <c r="V12" s="124">
        <v>2</v>
      </c>
      <c r="W12" s="125">
        <v>138</v>
      </c>
      <c r="X12" s="281">
        <v>126</v>
      </c>
      <c r="Y12" s="126">
        <v>15</v>
      </c>
      <c r="Z12" s="266">
        <v>3</v>
      </c>
      <c r="AA12" s="50">
        <f>SUMIF(AG4,"&gt;14",V11)+SUMIF(AG4,"&gt;32",V11)+SUMIF(AG4,"&gt;50",V11)+SUMIF(AG4,"&gt;68",V11)-SUMIF(AG4,"&lt;-3",V11)-SUMIF(AG4,"&lt;-21",V11)-SUMIF(AG4,"&lt;-39",V11)-SUMIF(AG4,"&lt;-57",V11)</f>
        <v>1</v>
      </c>
      <c r="AB12" s="266" t="str">
        <f t="shared" si="2"/>
        <v>|</v>
      </c>
      <c r="AC12" s="83">
        <f>SUMIF(AH4,"&gt;14",V11)+SUMIF(AH4,"&gt;32",V11)+SUMIF(AH4,"&gt;50",V11)+SUMIF(AH4,"&gt;68",V11)-SUMIF(AH4,"&lt;-3",V11)-SUMIF(AH4,"&lt;-21",V11)-SUMIF(AH4,"&lt;-39",V11)-SUMIF(AH4,"&lt;-57",V11)</f>
        <v>1</v>
      </c>
      <c r="AD12" s="127" t="str">
        <f t="shared" si="3"/>
        <v>|</v>
      </c>
      <c r="AE12" s="169"/>
      <c r="AF12" s="170"/>
      <c r="AG12" s="171"/>
      <c r="AH12" s="172"/>
      <c r="AI12" s="169"/>
      <c r="AJ12" s="173"/>
      <c r="AK12" s="174"/>
      <c r="AL12" s="175"/>
      <c r="AM12" s="173"/>
      <c r="AN12" s="59"/>
    </row>
    <row r="13" spans="2:40" ht="15.75" customHeight="1">
      <c r="B13" s="128">
        <v>3</v>
      </c>
      <c r="C13" s="129">
        <v>240</v>
      </c>
      <c r="D13" s="282">
        <v>230</v>
      </c>
      <c r="E13" s="263">
        <v>13</v>
      </c>
      <c r="F13" s="131">
        <v>4</v>
      </c>
      <c r="G13" s="47">
        <f>SUMIF(M4,"&gt;12",B11)+SUMIF(M4,"&gt;30",B11)+SUMIF(M4,"&gt;48",B11)+SUMIF(M4,"&gt;66",B11)-SUMIF(M4,"&lt;-5",B11)-SUMIF(M4,"&lt;-23",B11)-SUMIF(M4,"&lt;-41",B11)-SUMIF(M4,"&lt;-59",B11)</f>
        <v>1</v>
      </c>
      <c r="H13" s="131" t="str">
        <f t="shared" si="0"/>
        <v>|</v>
      </c>
      <c r="I13" s="84">
        <f>SUMIF(N4,"&gt;12",B11)+SUMIF(N4,"&gt;30",B11)+SUMIF(N4,"&gt;48",B11)+SUMIF(N4,"&gt;66",B11)-SUMIF(N4,"&lt;-5",B11)-SUMIF(N4,"&lt;-23",B11)-SUMIF(N4,"&lt;-41",B11)-SUMIF(N4,"&lt;-59",B11)</f>
        <v>0</v>
      </c>
      <c r="J13" s="132">
        <f t="shared" si="1"/>
      </c>
      <c r="K13" s="177"/>
      <c r="L13" s="178"/>
      <c r="M13" s="179"/>
      <c r="N13" s="180"/>
      <c r="O13" s="177"/>
      <c r="P13" s="181"/>
      <c r="Q13" s="182"/>
      <c r="R13" s="183"/>
      <c r="S13" s="181"/>
      <c r="T13" s="248"/>
      <c r="U13" s="249"/>
      <c r="V13" s="128">
        <v>3</v>
      </c>
      <c r="W13" s="129">
        <v>240</v>
      </c>
      <c r="X13" s="282">
        <v>230</v>
      </c>
      <c r="Y13" s="263">
        <v>13</v>
      </c>
      <c r="Z13" s="131">
        <v>4</v>
      </c>
      <c r="AA13" s="47">
        <f>SUMIF(AG4,"&gt;12",V11)+SUMIF(AG4,"&gt;30",V11)+SUMIF(AG4,"&gt;48",V11)+SUMIF(AG4,"&gt;66",V11)-SUMIF(AG4,"&lt;-5",V11)-SUMIF(AG4,"&lt;-23",V11)-SUMIF(AG4,"&lt;-41",V11)-SUMIF(AG4,"&lt;-59",V11)</f>
        <v>1</v>
      </c>
      <c r="AB13" s="131" t="str">
        <f t="shared" si="2"/>
        <v>|</v>
      </c>
      <c r="AC13" s="84">
        <f>SUMIF(AH4,"&gt;12",V11)+SUMIF(AH4,"&gt;30",V11)+SUMIF(AH4,"&gt;48",V11)+SUMIF(AH4,"&gt;66",V11)-SUMIF(AH4,"&lt;-5",V11)-SUMIF(AH4,"&lt;-23",V11)-SUMIF(AH4,"&lt;-41",V11)-SUMIF(AH4,"&lt;-59",V11)</f>
        <v>1</v>
      </c>
      <c r="AD13" s="132" t="str">
        <f t="shared" si="3"/>
        <v>|</v>
      </c>
      <c r="AE13" s="177"/>
      <c r="AF13" s="178"/>
      <c r="AG13" s="179"/>
      <c r="AH13" s="180"/>
      <c r="AI13" s="177"/>
      <c r="AJ13" s="181"/>
      <c r="AK13" s="182"/>
      <c r="AL13" s="183"/>
      <c r="AM13" s="181"/>
      <c r="AN13" s="59"/>
    </row>
    <row r="14" spans="2:40" ht="15.75" customHeight="1">
      <c r="B14" s="119">
        <v>4</v>
      </c>
      <c r="C14" s="120">
        <v>335</v>
      </c>
      <c r="D14" s="280">
        <v>315</v>
      </c>
      <c r="E14" s="121">
        <v>3</v>
      </c>
      <c r="F14" s="268">
        <v>4</v>
      </c>
      <c r="G14" s="49">
        <f>SUMIF(M4,"&gt;2",B11)+SUMIF(M4,"&gt;20",B11)+SUMIF(M4,"&gt;38",B11)+SUMIF(M4,"&gt;56",B11)-SUMIF(M4,"&lt;-15",B11)-SUMIF(M4,"&lt;-33",B11)-SUMIF(M4,"&lt;-51",B11)-SUMIF(M4,"&lt;-69",B11)</f>
        <v>1</v>
      </c>
      <c r="H14" s="268" t="str">
        <f t="shared" si="0"/>
        <v>|</v>
      </c>
      <c r="I14" s="82">
        <f>SUMIF(N4,"&gt;2",B11)+SUMIF(N4,"&gt;20",B11)+SUMIF(N4,"&gt;38",B11)+SUMIF(N4,"&gt;56",B11)-SUMIF(N4,"&lt;-15",B11)-SUMIF(N4,"&lt;-33",B11)-SUMIF(N4,"&lt;-51",B11)-SUMIF(N4,"&lt;-69",B11)</f>
        <v>1</v>
      </c>
      <c r="J14" s="123" t="str">
        <f t="shared" si="1"/>
        <v>|</v>
      </c>
      <c r="K14" s="161"/>
      <c r="L14" s="165"/>
      <c r="M14" s="163"/>
      <c r="N14" s="164"/>
      <c r="O14" s="161"/>
      <c r="P14" s="165"/>
      <c r="Q14" s="166"/>
      <c r="R14" s="167"/>
      <c r="S14" s="165"/>
      <c r="T14" s="248"/>
      <c r="U14" s="249"/>
      <c r="V14" s="119">
        <v>4</v>
      </c>
      <c r="W14" s="120">
        <v>335</v>
      </c>
      <c r="X14" s="280">
        <v>315</v>
      </c>
      <c r="Y14" s="121">
        <v>3</v>
      </c>
      <c r="Z14" s="268">
        <v>4</v>
      </c>
      <c r="AA14" s="49">
        <f>SUMIF(AG4,"&gt;2",V11)+SUMIF(AG4,"&gt;20",V11)+SUMIF(AG4,"&gt;38",V11)+SUMIF(AG4,"&gt;56",V11)-SUMIF(AG4,"&lt;-15",V11)-SUMIF(AG4,"&lt;-33",V11)-SUMIF(AG4,"&lt;-51",V11)-SUMIF(AG4,"&lt;-69",V11)</f>
        <v>2</v>
      </c>
      <c r="AB14" s="268" t="str">
        <f t="shared" si="2"/>
        <v>| |</v>
      </c>
      <c r="AC14" s="82">
        <f>SUMIF(AH4,"&gt;2",V11)+SUMIF(AH4,"&gt;20",V11)+SUMIF(AH4,"&gt;38",V11)+SUMIF(AH4,"&gt;56",V11)-SUMIF(AH4,"&lt;-15",V11)-SUMIF(AH4,"&lt;-33",V11)-SUMIF(AH4,"&lt;-51",V11)-SUMIF(AH4,"&lt;-69",V11)</f>
        <v>1</v>
      </c>
      <c r="AD14" s="123" t="str">
        <f t="shared" si="3"/>
        <v>|</v>
      </c>
      <c r="AE14" s="161"/>
      <c r="AF14" s="165"/>
      <c r="AG14" s="163"/>
      <c r="AH14" s="164"/>
      <c r="AI14" s="161"/>
      <c r="AJ14" s="165"/>
      <c r="AK14" s="166"/>
      <c r="AL14" s="167"/>
      <c r="AM14" s="165"/>
      <c r="AN14" s="59"/>
    </row>
    <row r="15" spans="2:40" ht="15.75" customHeight="1">
      <c r="B15" s="124">
        <v>5</v>
      </c>
      <c r="C15" s="125">
        <v>290</v>
      </c>
      <c r="D15" s="281">
        <v>256</v>
      </c>
      <c r="E15" s="126">
        <v>7</v>
      </c>
      <c r="F15" s="266">
        <v>4</v>
      </c>
      <c r="G15" s="50">
        <f>SUMIF(M4,"&gt;6",B11)+SUMIF(M4,"&gt;24",B11)+SUMIF(M4,"&gt;42",B11)+SUMIF(M4,"&gt;60",B11)-SUMIF(M4,"&lt;-11",B11)-SUMIF(M4,"&lt;-29",B11)-SUMIF(M4,"&lt;-47",B11)-SUMIF(M4,"&lt;-65",B11)</f>
        <v>1</v>
      </c>
      <c r="H15" s="266" t="str">
        <f t="shared" si="0"/>
        <v>|</v>
      </c>
      <c r="I15" s="83">
        <f>SUMIF(N4,"&gt;6",B11)+SUMIF(N4,"&gt;24",B11)+SUMIF(N4,"&gt;42",B11)+SUMIF(N4,"&gt;60",B11)-SUMIF(N4,"&lt;-11",B11)-SUMIF(N4,"&lt;-29",B11)-SUMIF(N4,"&lt;-47",B11)-SUMIF(N4,"&lt;-65",B11)</f>
        <v>1</v>
      </c>
      <c r="J15" s="127" t="str">
        <f t="shared" si="1"/>
        <v>|</v>
      </c>
      <c r="K15" s="169"/>
      <c r="L15" s="173"/>
      <c r="M15" s="171"/>
      <c r="N15" s="172"/>
      <c r="O15" s="169"/>
      <c r="P15" s="173"/>
      <c r="Q15" s="174"/>
      <c r="R15" s="175"/>
      <c r="S15" s="173"/>
      <c r="T15" s="248"/>
      <c r="U15" s="249"/>
      <c r="V15" s="124">
        <v>5</v>
      </c>
      <c r="W15" s="125">
        <v>290</v>
      </c>
      <c r="X15" s="281">
        <v>256</v>
      </c>
      <c r="Y15" s="126">
        <v>7</v>
      </c>
      <c r="Z15" s="266">
        <v>4</v>
      </c>
      <c r="AA15" s="50">
        <f>SUMIF(AG4,"&gt;6",V11)+SUMIF(AG4,"&gt;24",V11)+SUMIF(AG4,"&gt;42",V11)+SUMIF(AG4,"&gt;60",V11)-SUMIF(AG4,"&lt;-11",V11)-SUMIF(AG4,"&lt;-29",V11)-SUMIF(AG4,"&lt;-47",V11)-SUMIF(AG4,"&lt;-65",V11)</f>
        <v>1</v>
      </c>
      <c r="AB15" s="266" t="str">
        <f t="shared" si="2"/>
        <v>|</v>
      </c>
      <c r="AC15" s="83">
        <f>SUMIF(AH4,"&gt;6",V11)+SUMIF(AH4,"&gt;24",V11)+SUMIF(AH4,"&gt;42",V11)+SUMIF(AH4,"&gt;60",V11)-SUMIF(AH4,"&lt;-11",V11)-SUMIF(AH4,"&lt;-29",V11)-SUMIF(AH4,"&lt;-47",V11)-SUMIF(AH4,"&lt;-65",V11)</f>
        <v>1</v>
      </c>
      <c r="AD15" s="127" t="str">
        <f t="shared" si="3"/>
        <v>|</v>
      </c>
      <c r="AE15" s="169"/>
      <c r="AF15" s="173"/>
      <c r="AG15" s="171"/>
      <c r="AH15" s="172"/>
      <c r="AI15" s="169"/>
      <c r="AJ15" s="173"/>
      <c r="AK15" s="174"/>
      <c r="AL15" s="175"/>
      <c r="AM15" s="173"/>
      <c r="AN15" s="59"/>
    </row>
    <row r="16" spans="2:40" ht="15.75" customHeight="1">
      <c r="B16" s="128">
        <v>6</v>
      </c>
      <c r="C16" s="129">
        <v>175</v>
      </c>
      <c r="D16" s="282">
        <v>165</v>
      </c>
      <c r="E16" s="263">
        <v>11</v>
      </c>
      <c r="F16" s="131">
        <v>3</v>
      </c>
      <c r="G16" s="47">
        <f>SUMIF(M4,"&gt;10",B11)+SUMIF(M4,"&gt;28",B11)+SUMIF(M4,"&gt;46",B11)+SUMIF(M4,"&gt;64",B11)-SUMIF(M4,"&lt;-7",B11)-SUMIF(M4,"&lt;-25",B11)-SUMIF(M4,"&lt;-43",B11)-SUMIF(M4,"&lt;-61",B11)</f>
        <v>1</v>
      </c>
      <c r="H16" s="131" t="str">
        <f t="shared" si="0"/>
        <v>|</v>
      </c>
      <c r="I16" s="84">
        <f>SUMIF(N4,"&gt;10",B11)+SUMIF(N4,"&gt;28",B11)+SUMIF(N4,"&gt;46",B11)+SUMIF(N4,"&gt;64",B11)-SUMIF(N4,"&lt;-7",B11)-SUMIF(N4,"&lt;-25",B11)-SUMIF(N4,"&lt;-43",B11)-SUMIF(N4,"&lt;-61",B11)</f>
        <v>0</v>
      </c>
      <c r="J16" s="132">
        <f t="shared" si="1"/>
      </c>
      <c r="K16" s="177"/>
      <c r="L16" s="181"/>
      <c r="M16" s="179"/>
      <c r="N16" s="180"/>
      <c r="O16" s="177"/>
      <c r="P16" s="181"/>
      <c r="Q16" s="182"/>
      <c r="R16" s="183"/>
      <c r="S16" s="181"/>
      <c r="T16" s="248"/>
      <c r="U16" s="249"/>
      <c r="V16" s="128">
        <v>6</v>
      </c>
      <c r="W16" s="129">
        <v>175</v>
      </c>
      <c r="X16" s="282">
        <v>165</v>
      </c>
      <c r="Y16" s="263">
        <v>11</v>
      </c>
      <c r="Z16" s="131">
        <v>3</v>
      </c>
      <c r="AA16" s="47">
        <f>SUMIF(AG4,"&gt;10",V11)+SUMIF(AG4,"&gt;28",V11)+SUMIF(AG4,"&gt;46",V11)+SUMIF(AG4,"&gt;64",V11)-SUMIF(AG4,"&lt;-7",V11)-SUMIF(AG4,"&lt;-25",V11)-SUMIF(AG4,"&lt;-43",V11)-SUMIF(AG4,"&lt;-61",V11)</f>
        <v>1</v>
      </c>
      <c r="AB16" s="131" t="str">
        <f t="shared" si="2"/>
        <v>|</v>
      </c>
      <c r="AC16" s="84">
        <f>SUMIF(AH4,"&gt;10",V11)+SUMIF(AH4,"&gt;28",V11)+SUMIF(AH4,"&gt;46",V11)+SUMIF(AH4,"&gt;64",V11)-SUMIF(AH4,"&lt;-7",V11)-SUMIF(AH4,"&lt;-25",V11)-SUMIF(AH4,"&lt;-43",V11)-SUMIF(AH4,"&lt;-61",V11)</f>
        <v>1</v>
      </c>
      <c r="AD16" s="132" t="str">
        <f t="shared" si="3"/>
        <v>|</v>
      </c>
      <c r="AE16" s="177"/>
      <c r="AF16" s="181"/>
      <c r="AG16" s="179"/>
      <c r="AH16" s="180"/>
      <c r="AI16" s="177"/>
      <c r="AJ16" s="181"/>
      <c r="AK16" s="182"/>
      <c r="AL16" s="183"/>
      <c r="AM16" s="181"/>
      <c r="AN16" s="59"/>
    </row>
    <row r="17" spans="2:40" ht="15.75" customHeight="1">
      <c r="B17" s="119">
        <v>7</v>
      </c>
      <c r="C17" s="120">
        <v>465</v>
      </c>
      <c r="D17" s="280">
        <v>400</v>
      </c>
      <c r="E17" s="121">
        <v>1</v>
      </c>
      <c r="F17" s="268">
        <v>5</v>
      </c>
      <c r="G17" s="49">
        <f>SUMIF(M4,"&gt;0",B11)+SUMIF(M4,"&gt;18",B11)+SUMIF(M4,"&gt;36",B11)+SUMIF(M4,"&gt;54",B11)-SUMIF(M4,"&lt;-17",B11)-SUMIF(M4,"&lt;-35",B11)-SUMIF(M4,"&lt;-53",B11)-SUMIF(M4,"&lt;-71",B11)</f>
        <v>1</v>
      </c>
      <c r="H17" s="268" t="str">
        <f t="shared" si="0"/>
        <v>|</v>
      </c>
      <c r="I17" s="82">
        <f>SUMIF(N4,"&gt;0",B11)+SUMIF(N4,"&gt;18",B11)+SUMIF(N4,"&gt;36",B11)+SUMIF(N4,"&gt;54",B11)-SUMIF(N4,"&lt;-17",B11)-SUMIF(N4,"&lt;-35",B11)-SUMIF(N4,"&lt;-53",B11)-SUMIF(N4,"&lt;-71",B11)</f>
        <v>1</v>
      </c>
      <c r="J17" s="123" t="str">
        <f t="shared" si="1"/>
        <v>|</v>
      </c>
      <c r="K17" s="161"/>
      <c r="L17" s="165"/>
      <c r="M17" s="163"/>
      <c r="N17" s="164"/>
      <c r="O17" s="161"/>
      <c r="P17" s="165"/>
      <c r="Q17" s="166"/>
      <c r="R17" s="167"/>
      <c r="S17" s="165"/>
      <c r="T17" s="248"/>
      <c r="U17" s="249"/>
      <c r="V17" s="119">
        <v>7</v>
      </c>
      <c r="W17" s="120">
        <v>465</v>
      </c>
      <c r="X17" s="280">
        <v>400</v>
      </c>
      <c r="Y17" s="121">
        <v>1</v>
      </c>
      <c r="Z17" s="268">
        <v>5</v>
      </c>
      <c r="AA17" s="49">
        <f>SUMIF(AG4,"&gt;0",V11)+SUMIF(AG4,"&gt;18",V11)+SUMIF(AG4,"&gt;36",V11)+SUMIF(AG4,"&gt;54",V11)-SUMIF(AG4,"&lt;-17",V11)-SUMIF(AG4,"&lt;-35",V11)-SUMIF(AG4,"&lt;-53",V11)-SUMIF(AG4,"&lt;-71",V11)</f>
        <v>2</v>
      </c>
      <c r="AB17" s="268" t="str">
        <f t="shared" si="2"/>
        <v>| |</v>
      </c>
      <c r="AC17" s="82">
        <f>SUMIF(AH4,"&gt;0",V11)+SUMIF(AH4,"&gt;18",V11)+SUMIF(AH4,"&gt;36",V11)+SUMIF(AH4,"&gt;54",V11)-SUMIF(AH4,"&lt;-17",V11)-SUMIF(AH4,"&lt;-35",V11)-SUMIF(AH4,"&lt;-53",V11)-SUMIF(AH4,"&lt;-71",V11)</f>
        <v>1</v>
      </c>
      <c r="AD17" s="123" t="str">
        <f t="shared" si="3"/>
        <v>|</v>
      </c>
      <c r="AE17" s="161"/>
      <c r="AF17" s="165"/>
      <c r="AG17" s="163"/>
      <c r="AH17" s="164"/>
      <c r="AI17" s="161"/>
      <c r="AJ17" s="165"/>
      <c r="AK17" s="166"/>
      <c r="AL17" s="167"/>
      <c r="AM17" s="165"/>
      <c r="AN17" s="59"/>
    </row>
    <row r="18" spans="2:40" ht="15.75" customHeight="1">
      <c r="B18" s="124">
        <v>8</v>
      </c>
      <c r="C18" s="125">
        <v>304</v>
      </c>
      <c r="D18" s="281">
        <v>215</v>
      </c>
      <c r="E18" s="126">
        <v>17</v>
      </c>
      <c r="F18" s="266">
        <v>4</v>
      </c>
      <c r="G18" s="50">
        <f>SUMIF(M4,"&gt;16",B11)+SUMIF(M4,"&gt;34",B11)+SUMIF(M4,"&gt;52",B11)+SUMIF(M4,"&gt;70",B11)-SUMIF(M4,"&lt;-1",B11)-SUMIF(M4,"&lt;-19",B11)-SUMIF(M4,"&lt;-37",B11)-SUMIF(M4,"&lt;-55",B11)</f>
        <v>0</v>
      </c>
      <c r="H18" s="266">
        <f t="shared" si="0"/>
      </c>
      <c r="I18" s="83">
        <f>SUMIF(N4,"&gt;16",B11)+SUMIF(N4,"&gt;34",B11)+SUMIF(N4,"&gt;52",B11)+SUMIF(N4,"&gt;70",B11)-SUMIF(N4,"&lt;-1",B11)-SUMIF(N4,"&lt;-19",B11)-SUMIF(N4,"&lt;-37",B11)-SUMIF(N4,"&lt;-55",B11)</f>
        <v>0</v>
      </c>
      <c r="J18" s="127">
        <f t="shared" si="1"/>
      </c>
      <c r="K18" s="169"/>
      <c r="L18" s="173"/>
      <c r="M18" s="171"/>
      <c r="N18" s="172"/>
      <c r="O18" s="169"/>
      <c r="P18" s="173"/>
      <c r="Q18" s="174"/>
      <c r="R18" s="175"/>
      <c r="S18" s="173"/>
      <c r="T18" s="248"/>
      <c r="U18" s="249"/>
      <c r="V18" s="124">
        <v>8</v>
      </c>
      <c r="W18" s="125">
        <v>304</v>
      </c>
      <c r="X18" s="281">
        <v>215</v>
      </c>
      <c r="Y18" s="126">
        <v>17</v>
      </c>
      <c r="Z18" s="266">
        <v>4</v>
      </c>
      <c r="AA18" s="50">
        <f>SUMIF(AG4,"&gt;16",V11)+SUMIF(AG4,"&gt;34",V11)+SUMIF(AG4,"&gt;52",V11)+SUMIF(AG4,"&gt;70",V11)-SUMIF(AG4,"&lt;-1",V11)-SUMIF(AG4,"&lt;-19",V11)-SUMIF(AG4,"&lt;-37",V11)-SUMIF(AG4,"&lt;-55",V11)</f>
        <v>1</v>
      </c>
      <c r="AB18" s="266" t="str">
        <f t="shared" si="2"/>
        <v>|</v>
      </c>
      <c r="AC18" s="83">
        <f>SUMIF(AH4,"&gt;16",V11)+SUMIF(AH4,"&gt;34",V11)+SUMIF(AH4,"&gt;52",V11)+SUMIF(AH4,"&gt;70",V11)-SUMIF(AH4,"&lt;-1",V11)-SUMIF(AH4,"&lt;-19",V11)-SUMIF(AH4,"&lt;-37",V11)-SUMIF(AH4,"&lt;-55",V11)</f>
        <v>1</v>
      </c>
      <c r="AD18" s="127" t="str">
        <f t="shared" si="3"/>
        <v>|</v>
      </c>
      <c r="AE18" s="169"/>
      <c r="AF18" s="173"/>
      <c r="AG18" s="171"/>
      <c r="AH18" s="172"/>
      <c r="AI18" s="169"/>
      <c r="AJ18" s="173"/>
      <c r="AK18" s="174"/>
      <c r="AL18" s="175"/>
      <c r="AM18" s="173"/>
      <c r="AN18" s="59"/>
    </row>
    <row r="19" spans="2:40" ht="15.75" customHeight="1">
      <c r="B19" s="265">
        <v>9</v>
      </c>
      <c r="C19" s="134">
        <v>278</v>
      </c>
      <c r="D19" s="283">
        <v>269</v>
      </c>
      <c r="E19" s="263">
        <v>5</v>
      </c>
      <c r="F19" s="131">
        <v>4</v>
      </c>
      <c r="G19" s="47">
        <f>SUMIF(M4,"&gt;4",B11)+SUMIF(M4,"&gt;22",B11)+SUMIF(M4,"&gt;40",B11)+SUMIF(M4,"&gt;58",B11)-SUMIF(M4,"&lt;-13",B11)-SUMIF(M4,"&lt;-31",B11)-SUMIF(M4,"&lt;-49",B11)-SUMIF(M4,"&lt;-67",B11)</f>
        <v>1</v>
      </c>
      <c r="H19" s="131" t="str">
        <f t="shared" si="0"/>
        <v>|</v>
      </c>
      <c r="I19" s="84">
        <f>SUMIF(N4,"&gt;4",B11)+SUMIF(N4,"&gt;22",B11)+SUMIF(N4,"&gt;40",B11)+SUMIF(N4,"&gt;58",B11)-SUMIF(N4,"&lt;-13",B11)-SUMIF(N4,"&lt;-31",B11)-SUMIF(N4,"&lt;-49",B11)-SUMIF(N4,"&lt;-67",B11)</f>
        <v>1</v>
      </c>
      <c r="J19" s="132" t="str">
        <f t="shared" si="1"/>
        <v>|</v>
      </c>
      <c r="K19" s="177"/>
      <c r="L19" s="181"/>
      <c r="M19" s="179"/>
      <c r="N19" s="180"/>
      <c r="O19" s="262"/>
      <c r="P19" s="186"/>
      <c r="Q19" s="187"/>
      <c r="R19" s="264"/>
      <c r="S19" s="186"/>
      <c r="T19" s="248"/>
      <c r="U19" s="249"/>
      <c r="V19" s="265">
        <v>9</v>
      </c>
      <c r="W19" s="134">
        <v>278</v>
      </c>
      <c r="X19" s="283">
        <v>269</v>
      </c>
      <c r="Y19" s="263">
        <v>5</v>
      </c>
      <c r="Z19" s="131">
        <v>4</v>
      </c>
      <c r="AA19" s="47">
        <f>SUMIF(AG4,"&gt;4",V11)+SUMIF(AG4,"&gt;22",V11)+SUMIF(AG4,"&gt;40",V11)+SUMIF(AG4,"&gt;58",V11)-SUMIF(AG4,"&lt;-13",V11)-SUMIF(AG4,"&lt;-31",V11)-SUMIF(AG4,"&lt;-49",V11)-SUMIF(AG4,"&lt;-67",V11)</f>
        <v>2</v>
      </c>
      <c r="AB19" s="131" t="str">
        <f t="shared" si="2"/>
        <v>| |</v>
      </c>
      <c r="AC19" s="84">
        <f>SUMIF(AH4,"&gt;4",V11)+SUMIF(AH4,"&gt;22",V11)+SUMIF(AH4,"&gt;40",V11)+SUMIF(AH4,"&gt;58",V11)-SUMIF(AH4,"&lt;-13",V11)-SUMIF(AH4,"&lt;-31",V11)-SUMIF(AH4,"&lt;-49",V11)-SUMIF(AH4,"&lt;-67",V11)</f>
        <v>1</v>
      </c>
      <c r="AD19" s="132" t="str">
        <f t="shared" si="3"/>
        <v>|</v>
      </c>
      <c r="AE19" s="177"/>
      <c r="AF19" s="181"/>
      <c r="AG19" s="179"/>
      <c r="AH19" s="180"/>
      <c r="AI19" s="185"/>
      <c r="AJ19" s="186"/>
      <c r="AK19" s="187"/>
      <c r="AL19" s="188"/>
      <c r="AM19" s="186"/>
      <c r="AN19" s="59"/>
    </row>
    <row r="20" spans="2:40" ht="15.75" customHeight="1">
      <c r="B20" s="135" t="s">
        <v>4</v>
      </c>
      <c r="C20" s="136">
        <f>SUM(C11:C19)</f>
        <v>2491</v>
      </c>
      <c r="D20" s="284">
        <f>SUM(D11:D19)</f>
        <v>2188</v>
      </c>
      <c r="E20" s="137" t="s">
        <v>4</v>
      </c>
      <c r="F20" s="138">
        <f>SUM(F11:F19)</f>
        <v>35</v>
      </c>
      <c r="G20" s="48">
        <f>SUM(G11:G19)</f>
        <v>7</v>
      </c>
      <c r="H20" s="48">
        <f>G20</f>
        <v>7</v>
      </c>
      <c r="I20" s="139">
        <f>SUM(I11:I19)</f>
        <v>5</v>
      </c>
      <c r="J20" s="140">
        <f>I20</f>
        <v>5</v>
      </c>
      <c r="K20" s="191"/>
      <c r="L20" s="192"/>
      <c r="M20" s="193"/>
      <c r="N20" s="194"/>
      <c r="O20" s="195"/>
      <c r="P20" s="192"/>
      <c r="Q20" s="196"/>
      <c r="R20" s="195"/>
      <c r="S20" s="192"/>
      <c r="T20" s="248"/>
      <c r="U20" s="249"/>
      <c r="V20" s="135" t="s">
        <v>4</v>
      </c>
      <c r="W20" s="136">
        <f>SUM(W11:W19)</f>
        <v>2491</v>
      </c>
      <c r="X20" s="284">
        <f>SUM(X11:X19)</f>
        <v>2188</v>
      </c>
      <c r="Y20" s="137" t="s">
        <v>4</v>
      </c>
      <c r="Z20" s="138">
        <f>SUM(Z11:Z19)</f>
        <v>35</v>
      </c>
      <c r="AA20" s="48">
        <f>SUM(AA11:AA19)</f>
        <v>12</v>
      </c>
      <c r="AB20" s="48">
        <f>AA20</f>
        <v>12</v>
      </c>
      <c r="AC20" s="139">
        <f>SUM(AC11:AC19)</f>
        <v>9</v>
      </c>
      <c r="AD20" s="140">
        <f>AC20</f>
        <v>9</v>
      </c>
      <c r="AE20" s="191"/>
      <c r="AF20" s="192"/>
      <c r="AG20" s="193"/>
      <c r="AH20" s="194"/>
      <c r="AI20" s="195"/>
      <c r="AJ20" s="192"/>
      <c r="AK20" s="196"/>
      <c r="AL20" s="195"/>
      <c r="AM20" s="192"/>
      <c r="AN20" s="59"/>
    </row>
    <row r="21" spans="1:40" ht="11.25" customHeight="1">
      <c r="A21" s="5"/>
      <c r="B21" s="383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222"/>
      <c r="U21" s="222"/>
      <c r="V21" s="383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5"/>
    </row>
    <row r="22" spans="1:40" ht="11.25" customHeight="1">
      <c r="A22" s="5"/>
      <c r="B22" s="385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222"/>
      <c r="U22" s="222"/>
      <c r="V22" s="385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5"/>
    </row>
    <row r="23" spans="2:40" ht="15.75" customHeight="1">
      <c r="B23" s="360" t="s">
        <v>0</v>
      </c>
      <c r="C23" s="376" t="s">
        <v>13</v>
      </c>
      <c r="D23" s="378" t="s">
        <v>14</v>
      </c>
      <c r="E23" s="366" t="s">
        <v>39</v>
      </c>
      <c r="F23" s="368" t="s">
        <v>1</v>
      </c>
      <c r="G23" s="370" t="s">
        <v>8</v>
      </c>
      <c r="H23" s="370" t="s">
        <v>8</v>
      </c>
      <c r="I23" s="372" t="s">
        <v>8</v>
      </c>
      <c r="J23" s="374" t="s">
        <v>8</v>
      </c>
      <c r="K23" s="349" t="s">
        <v>5</v>
      </c>
      <c r="L23" s="350"/>
      <c r="M23" s="349" t="s">
        <v>6</v>
      </c>
      <c r="N23" s="351"/>
      <c r="O23" s="349" t="s">
        <v>7</v>
      </c>
      <c r="P23" s="350"/>
      <c r="Q23" s="349" t="s">
        <v>3</v>
      </c>
      <c r="R23" s="351"/>
      <c r="S23" s="350"/>
      <c r="T23" s="248"/>
      <c r="U23" s="249"/>
      <c r="V23" s="360" t="s">
        <v>0</v>
      </c>
      <c r="W23" s="376" t="s">
        <v>13</v>
      </c>
      <c r="X23" s="378" t="s">
        <v>14</v>
      </c>
      <c r="Y23" s="366" t="s">
        <v>39</v>
      </c>
      <c r="Z23" s="368" t="s">
        <v>1</v>
      </c>
      <c r="AA23" s="370" t="s">
        <v>8</v>
      </c>
      <c r="AB23" s="370" t="s">
        <v>8</v>
      </c>
      <c r="AC23" s="372" t="s">
        <v>8</v>
      </c>
      <c r="AD23" s="374" t="s">
        <v>8</v>
      </c>
      <c r="AE23" s="349" t="s">
        <v>5</v>
      </c>
      <c r="AF23" s="350"/>
      <c r="AG23" s="349" t="s">
        <v>6</v>
      </c>
      <c r="AH23" s="351"/>
      <c r="AI23" s="349" t="s">
        <v>7</v>
      </c>
      <c r="AJ23" s="350"/>
      <c r="AK23" s="349" t="s">
        <v>3</v>
      </c>
      <c r="AL23" s="351"/>
      <c r="AM23" s="350"/>
      <c r="AN23" s="59"/>
    </row>
    <row r="24" spans="2:40" ht="15.75" customHeight="1">
      <c r="B24" s="361"/>
      <c r="C24" s="377"/>
      <c r="D24" s="379"/>
      <c r="E24" s="367"/>
      <c r="F24" s="369"/>
      <c r="G24" s="371"/>
      <c r="H24" s="371"/>
      <c r="I24" s="373"/>
      <c r="J24" s="375"/>
      <c r="K24" s="198" t="s">
        <v>23</v>
      </c>
      <c r="L24" s="199" t="s">
        <v>2</v>
      </c>
      <c r="M24" s="200" t="s">
        <v>23</v>
      </c>
      <c r="N24" s="201" t="s">
        <v>2</v>
      </c>
      <c r="O24" s="202" t="s">
        <v>23</v>
      </c>
      <c r="P24" s="199" t="s">
        <v>2</v>
      </c>
      <c r="Q24" s="202" t="s">
        <v>8</v>
      </c>
      <c r="R24" s="198" t="s">
        <v>23</v>
      </c>
      <c r="S24" s="199" t="s">
        <v>2</v>
      </c>
      <c r="T24" s="248"/>
      <c r="U24" s="249"/>
      <c r="V24" s="361"/>
      <c r="W24" s="377"/>
      <c r="X24" s="379"/>
      <c r="Y24" s="367"/>
      <c r="Z24" s="369"/>
      <c r="AA24" s="371"/>
      <c r="AB24" s="371"/>
      <c r="AC24" s="373"/>
      <c r="AD24" s="375"/>
      <c r="AE24" s="198" t="s">
        <v>23</v>
      </c>
      <c r="AF24" s="199" t="s">
        <v>2</v>
      </c>
      <c r="AG24" s="200" t="s">
        <v>23</v>
      </c>
      <c r="AH24" s="201" t="s">
        <v>2</v>
      </c>
      <c r="AI24" s="202" t="s">
        <v>23</v>
      </c>
      <c r="AJ24" s="199" t="s">
        <v>2</v>
      </c>
      <c r="AK24" s="202" t="s">
        <v>8</v>
      </c>
      <c r="AL24" s="198" t="s">
        <v>23</v>
      </c>
      <c r="AM24" s="199" t="s">
        <v>2</v>
      </c>
      <c r="AN24" s="59"/>
    </row>
    <row r="25" spans="2:40" ht="15.75" customHeight="1">
      <c r="B25" s="119">
        <v>10</v>
      </c>
      <c r="C25" s="120">
        <v>111</v>
      </c>
      <c r="D25" s="280">
        <v>103</v>
      </c>
      <c r="E25" s="121">
        <v>14</v>
      </c>
      <c r="F25" s="268">
        <v>3</v>
      </c>
      <c r="G25" s="49">
        <f>SUMIF(M4,"&gt;13",B11)+SUMIF(M4,"&gt;31",B11)+SUMIF(M4,"&gt;49",B11)+SUMIF(M4,"&gt;67",B11)-SUMIF(M4,"&lt;-4",B11)-SUMIF(M4,"&lt;-22",B11)-SUMIF(M4,"&lt;-40",B11)-SUMIF(M4,"&lt;-58",B11)</f>
        <v>1</v>
      </c>
      <c r="H25" s="268" t="str">
        <f aca="true" t="shared" si="4" ref="H25:H33">IF(G25=4,"| | | |",IF(G25=3,"| | |",IF(G25=2,"| |",IF(G25=1,"|",IF(G25=0,"",IF(G25=-1,"- |",G25))))))</f>
        <v>|</v>
      </c>
      <c r="I25" s="82">
        <f>SUMIF(N4,"&gt;13",B11)+SUMIF(N4,"&gt;31",B11)+SUMIF(N4,"&gt;49",B11)+SUMIF(N4,"&gt;67",B11)-SUMIF(N4,"&lt;-4",B11)-SUMIF(N4,"&lt;-22",B11)-SUMIF(N4,"&lt;-40",B11)-SUMIF(N4,"&lt;-58",B11)</f>
        <v>0</v>
      </c>
      <c r="J25" s="123">
        <f aca="true" t="shared" si="5" ref="J25:J33">IF(I25=4,"| | | |",IF(I25=3,"| | |",IF(I25=2,"| |",IF(I25=1,"|",IF(I25=0,"",IF(I25=-1,"- |",I25))))))</f>
      </c>
      <c r="K25" s="161"/>
      <c r="L25" s="162"/>
      <c r="M25" s="163"/>
      <c r="N25" s="164"/>
      <c r="O25" s="161"/>
      <c r="P25" s="165"/>
      <c r="Q25" s="166"/>
      <c r="R25" s="167"/>
      <c r="S25" s="165"/>
      <c r="T25" s="248"/>
      <c r="U25" s="249"/>
      <c r="V25" s="119">
        <v>10</v>
      </c>
      <c r="W25" s="120">
        <v>111</v>
      </c>
      <c r="X25" s="280">
        <v>103</v>
      </c>
      <c r="Y25" s="121">
        <v>14</v>
      </c>
      <c r="Z25" s="268">
        <v>3</v>
      </c>
      <c r="AA25" s="49">
        <f>SUMIF(AG4,"&gt;13",V11)+SUMIF(AG4,"&gt;31",V11)+SUMIF(AG4,"&gt;49",V11)+SUMIF(AG4,"&gt;67",V11)-SUMIF(AG4,"&lt;-4",V11)-SUMIF(AG4,"&lt;-22",V11)-SUMIF(AG4,"&lt;-40",V11)-SUMIF(AG4,"&lt;-58",V11)</f>
        <v>1</v>
      </c>
      <c r="AB25" s="268" t="str">
        <f aca="true" t="shared" si="6" ref="AB25:AB33">IF(AA25=4,"| | | |",IF(AA25=3,"| | |",IF(AA25=2,"| |",IF(AA25=1,"|",IF(AA25=0,"",IF(AA25=-1,"- |",AA25))))))</f>
        <v>|</v>
      </c>
      <c r="AC25" s="82">
        <f>SUMIF(AH4,"&gt;13",V11)+SUMIF(AH4,"&gt;31",V11)+SUMIF(AH4,"&gt;49",V11)+SUMIF(AH4,"&gt;67",V11)-SUMIF(AH4,"&lt;-4",V11)-SUMIF(AH4,"&lt;-22",V11)-SUMIF(AH4,"&lt;-40",V11)-SUMIF(AH4,"&lt;-58",V11)</f>
        <v>1</v>
      </c>
      <c r="AD25" s="123" t="str">
        <f aca="true" t="shared" si="7" ref="AD25:AD33">IF(AC25=4,"| | | |",IF(AC25=3,"| | |",IF(AC25=2,"| |",IF(AC25=1,"|",IF(AC25=0,"",IF(AC25=-1,"- |",AC25))))))</f>
        <v>|</v>
      </c>
      <c r="AE25" s="161"/>
      <c r="AF25" s="162"/>
      <c r="AG25" s="163"/>
      <c r="AH25" s="164"/>
      <c r="AI25" s="161"/>
      <c r="AJ25" s="165"/>
      <c r="AK25" s="166"/>
      <c r="AL25" s="167"/>
      <c r="AM25" s="165"/>
      <c r="AN25" s="59"/>
    </row>
    <row r="26" spans="2:40" ht="15.75" customHeight="1">
      <c r="B26" s="124">
        <v>11</v>
      </c>
      <c r="C26" s="125">
        <v>117</v>
      </c>
      <c r="D26" s="281">
        <v>100</v>
      </c>
      <c r="E26" s="126">
        <v>16</v>
      </c>
      <c r="F26" s="266">
        <v>3</v>
      </c>
      <c r="G26" s="50">
        <f>SUMIF(M4,"&gt;15",B11)+SUMIF(M4,"&gt;33",B11)+SUMIF(M4,"&gt;51",B11)+SUMIF(M4,"&gt;69",B11)-SUMIF(M4,"&lt;-2",B11)-SUMIF(M4,"&lt;-20",B11)-SUMIF(M4,"&lt;-38",B11)-SUMIF(M4,"&lt;-56",B11)</f>
        <v>0</v>
      </c>
      <c r="H26" s="266">
        <f t="shared" si="4"/>
      </c>
      <c r="I26" s="83">
        <f>SUMIF(N4,"&gt;15",B11)+SUMIF(N4,"&gt;33",B11)+SUMIF(N4,"&gt;51",B11)+SUMIF(N4,"&gt;69",B11)-SUMIF(N4,"&lt;-2",B11)-SUMIF(N4,"&lt;-20",B11)-SUMIF(N4,"&lt;-38",B11)-SUMIF(N4,"&lt;-56",B11)</f>
        <v>0</v>
      </c>
      <c r="J26" s="127">
        <f t="shared" si="5"/>
      </c>
      <c r="K26" s="169"/>
      <c r="L26" s="170"/>
      <c r="M26" s="171"/>
      <c r="N26" s="172"/>
      <c r="O26" s="169"/>
      <c r="P26" s="173"/>
      <c r="Q26" s="174"/>
      <c r="R26" s="175"/>
      <c r="S26" s="173"/>
      <c r="T26" s="248"/>
      <c r="U26" s="249"/>
      <c r="V26" s="124">
        <v>11</v>
      </c>
      <c r="W26" s="125">
        <v>117</v>
      </c>
      <c r="X26" s="281">
        <v>100</v>
      </c>
      <c r="Y26" s="126">
        <v>16</v>
      </c>
      <c r="Z26" s="266">
        <v>3</v>
      </c>
      <c r="AA26" s="50">
        <f>SUMIF(AG4,"&gt;15",V11)+SUMIF(AG4,"&gt;33",V11)+SUMIF(AG4,"&gt;51",V11)+SUMIF(AG4,"&gt;69",V11)-SUMIF(AG4,"&lt;-2",V11)-SUMIF(AG4,"&lt;-20",V11)-SUMIF(AG4,"&lt;-38",V11)-SUMIF(AG4,"&lt;-56",V11)</f>
        <v>1</v>
      </c>
      <c r="AB26" s="266" t="str">
        <f t="shared" si="6"/>
        <v>|</v>
      </c>
      <c r="AC26" s="83">
        <f>SUMIF(AH4,"&gt;15",V11)+SUMIF(AH4,"&gt;33",V11)+SUMIF(AH4,"&gt;51",V11)+SUMIF(AH4,"&gt;69",V11)-SUMIF(AH4,"&lt;-2",V11)-SUMIF(AH4,"&lt;-20",V11)-SUMIF(AH4,"&lt;-38",V11)-SUMIF(AH4,"&lt;-56",V11)</f>
        <v>1</v>
      </c>
      <c r="AD26" s="127" t="str">
        <f t="shared" si="7"/>
        <v>|</v>
      </c>
      <c r="AE26" s="169"/>
      <c r="AF26" s="170"/>
      <c r="AG26" s="171"/>
      <c r="AH26" s="172"/>
      <c r="AI26" s="169"/>
      <c r="AJ26" s="173"/>
      <c r="AK26" s="174"/>
      <c r="AL26" s="175"/>
      <c r="AM26" s="173"/>
      <c r="AN26" s="59"/>
    </row>
    <row r="27" spans="2:40" ht="15.75" customHeight="1">
      <c r="B27" s="141">
        <v>12</v>
      </c>
      <c r="C27" s="270">
        <v>433</v>
      </c>
      <c r="D27" s="286">
        <v>403</v>
      </c>
      <c r="E27" s="143">
        <v>2</v>
      </c>
      <c r="F27" s="267">
        <v>5</v>
      </c>
      <c r="G27" s="51">
        <f>SUMIF(M4,"&gt;1",B11)+SUMIF(M4,"&gt;19",B11)+SUMIF(M4,"&gt;37",B11)+SUMIF(M4,"&gt;55",B11)-SUMIF(M4,"&lt;-16",B11)-SUMIF(M4,"&lt;-34",B11)-SUMIF(M4,"&lt;-52",B11)-SUMIF(M4,"&lt;-70",B11)</f>
        <v>1</v>
      </c>
      <c r="H27" s="131" t="str">
        <f t="shared" si="4"/>
        <v>|</v>
      </c>
      <c r="I27" s="85">
        <f>SUMIF(N4,"&gt;1",B11)+SUMIF(N4,"&gt;19",B11)+SUMIF(N4,"&gt;37",B11)+SUMIF(N4,"&gt;55",B11)-SUMIF(N4,"&lt;-16",B11)-SUMIF(N4,"&lt;-34",B11)-SUMIF(N4,"&lt;-52",B11)-SUMIF(N4,"&lt;-70",B11)</f>
        <v>1</v>
      </c>
      <c r="J27" s="132" t="str">
        <f t="shared" si="5"/>
        <v>|</v>
      </c>
      <c r="K27" s="177"/>
      <c r="L27" s="178"/>
      <c r="M27" s="179"/>
      <c r="N27" s="180"/>
      <c r="O27" s="177"/>
      <c r="P27" s="181"/>
      <c r="Q27" s="182"/>
      <c r="R27" s="183"/>
      <c r="S27" s="181"/>
      <c r="T27" s="248"/>
      <c r="U27" s="249"/>
      <c r="V27" s="141">
        <v>12</v>
      </c>
      <c r="W27" s="270">
        <v>433</v>
      </c>
      <c r="X27" s="286">
        <v>403</v>
      </c>
      <c r="Y27" s="143">
        <v>2</v>
      </c>
      <c r="Z27" s="267">
        <v>5</v>
      </c>
      <c r="AA27" s="51">
        <f>SUMIF(AG4,"&gt;1",V11)+SUMIF(AG4,"&gt;19",V11)+SUMIF(AG4,"&gt;37",V11)+SUMIF(AG4,"&gt;55",V11)-SUMIF(AG4,"&lt;-16",V11)-SUMIF(AG4,"&lt;-34",V11)-SUMIF(AG4,"&lt;-52",V11)-SUMIF(AG4,"&lt;-70",V11)</f>
        <v>2</v>
      </c>
      <c r="AB27" s="131" t="str">
        <f t="shared" si="6"/>
        <v>| |</v>
      </c>
      <c r="AC27" s="85">
        <f>SUMIF(AH4,"&gt;1",V11)+SUMIF(AH4,"&gt;19",V11)+SUMIF(AH4,"&gt;37",V11)+SUMIF(AH4,"&gt;55",V11)-SUMIF(AH4,"&lt;-16",V11)-SUMIF(AH4,"&lt;-34",V11)-SUMIF(AH4,"&lt;-52",V11)-SUMIF(AH4,"&lt;-70",V11)</f>
        <v>1</v>
      </c>
      <c r="AD27" s="132" t="str">
        <f t="shared" si="7"/>
        <v>|</v>
      </c>
      <c r="AE27" s="177"/>
      <c r="AF27" s="178"/>
      <c r="AG27" s="179"/>
      <c r="AH27" s="180"/>
      <c r="AI27" s="177"/>
      <c r="AJ27" s="181"/>
      <c r="AK27" s="182"/>
      <c r="AL27" s="183"/>
      <c r="AM27" s="181"/>
      <c r="AN27" s="59"/>
    </row>
    <row r="28" spans="2:40" ht="15.75" customHeight="1">
      <c r="B28" s="144">
        <v>13</v>
      </c>
      <c r="C28" s="269">
        <v>279</v>
      </c>
      <c r="D28" s="287">
        <v>171</v>
      </c>
      <c r="E28" s="121">
        <v>12</v>
      </c>
      <c r="F28" s="268">
        <v>4</v>
      </c>
      <c r="G28" s="52">
        <f>SUMIF(M4,"&gt;11",B11)+SUMIF(M4,"&gt;29",B11)+SUMIF(M4,"&gt;47",B11)+SUMIF(M4,"&gt;65",B11)-SUMIF(M4,"&lt;-6",B11)-SUMIF(M4,"&lt;-24",B11)-SUMIF(M4,"&lt;-42",B11)-SUMIF(M4,"&lt;-60",B11)</f>
        <v>1</v>
      </c>
      <c r="H28" s="268" t="str">
        <f t="shared" si="4"/>
        <v>|</v>
      </c>
      <c r="I28" s="79">
        <f>SUMIF(N4,"&gt;11",B11)+SUMIF(N4,"&gt;29",B11)+SUMIF(N4,"&gt;47",B11)+SUMIF(N4,"&gt;65",B11)-SUMIF(N4,"&lt;-6",B11)-SUMIF(N4,"&lt;-24",B11)-SUMIF(N4,"&lt;-42",B11)-SUMIF(N4,"&lt;-60",B11)</f>
        <v>0</v>
      </c>
      <c r="J28" s="123">
        <f t="shared" si="5"/>
      </c>
      <c r="K28" s="161"/>
      <c r="L28" s="165"/>
      <c r="M28" s="163"/>
      <c r="N28" s="164"/>
      <c r="O28" s="161"/>
      <c r="P28" s="165"/>
      <c r="Q28" s="166"/>
      <c r="R28" s="167"/>
      <c r="S28" s="165"/>
      <c r="T28" s="248"/>
      <c r="U28" s="249"/>
      <c r="V28" s="144">
        <v>13</v>
      </c>
      <c r="W28" s="269">
        <v>279</v>
      </c>
      <c r="X28" s="287">
        <v>171</v>
      </c>
      <c r="Y28" s="121">
        <v>12</v>
      </c>
      <c r="Z28" s="268">
        <v>4</v>
      </c>
      <c r="AA28" s="52">
        <f>SUMIF(AG4,"&gt;11",V11)+SUMIF(AG4,"&gt;29",V11)+SUMIF(AG4,"&gt;47",V11)+SUMIF(AG4,"&gt;65",V11)-SUMIF(AG4,"&lt;-6",V11)-SUMIF(AG4,"&lt;-24",V11)-SUMIF(AG4,"&lt;-42",V11)-SUMIF(AG4,"&lt;-60",V11)</f>
        <v>1</v>
      </c>
      <c r="AB28" s="268" t="str">
        <f t="shared" si="6"/>
        <v>|</v>
      </c>
      <c r="AC28" s="79">
        <f>SUMIF(AH4,"&gt;11",V11)+SUMIF(AH4,"&gt;29",V11)+SUMIF(AH4,"&gt;47",V11)+SUMIF(AH4,"&gt;65",V11)-SUMIF(AH4,"&lt;-6",V11)-SUMIF(AH4,"&lt;-24",V11)-SUMIF(AH4,"&lt;-42",V11)-SUMIF(AH4,"&lt;-60",V11)</f>
        <v>1</v>
      </c>
      <c r="AD28" s="123" t="str">
        <f t="shared" si="7"/>
        <v>|</v>
      </c>
      <c r="AE28" s="161"/>
      <c r="AF28" s="165"/>
      <c r="AG28" s="163"/>
      <c r="AH28" s="164"/>
      <c r="AI28" s="161"/>
      <c r="AJ28" s="165"/>
      <c r="AK28" s="166"/>
      <c r="AL28" s="167"/>
      <c r="AM28" s="165"/>
      <c r="AN28" s="59"/>
    </row>
    <row r="29" spans="2:40" ht="15.75" customHeight="1">
      <c r="B29" s="205">
        <v>14</v>
      </c>
      <c r="C29" s="147">
        <v>271</v>
      </c>
      <c r="D29" s="288">
        <v>166</v>
      </c>
      <c r="E29" s="263">
        <v>10</v>
      </c>
      <c r="F29" s="131">
        <v>4</v>
      </c>
      <c r="G29" s="53">
        <f>SUMIF(M4,"&gt;9",B11)+SUMIF(M4,"&gt;27",B11)+SUMIF(M4,"&gt;45",B11)+SUMIF(M4,"&gt;63",B11)-SUMIF(M4,"&lt;-8",B11)-SUMIF(M4,"&lt;-26",B11)-SUMIF(M4,"&lt;-44",B11)-SUMIF(M4,"&lt;-62",B11)</f>
        <v>1</v>
      </c>
      <c r="H29" s="266" t="str">
        <f t="shared" si="4"/>
        <v>|</v>
      </c>
      <c r="I29" s="86">
        <f>SUMIF(N4,"&gt;9",B11)+SUMIF(N4,"&gt;27",B11)+SUMIF(N4,"&gt;45",B11)+SUMIF(N4,"&gt;63",B11)-SUMIF(N4,"&lt;-8",B11)-SUMIF(N4,"&lt;-26",B11)-SUMIF(N4,"&lt;-44",B11)-SUMIF(N4,"&lt;-62",B11)</f>
        <v>1</v>
      </c>
      <c r="J29" s="127" t="str">
        <f t="shared" si="5"/>
        <v>|</v>
      </c>
      <c r="K29" s="169"/>
      <c r="L29" s="173"/>
      <c r="M29" s="171"/>
      <c r="N29" s="172"/>
      <c r="O29" s="169"/>
      <c r="P29" s="173"/>
      <c r="Q29" s="174"/>
      <c r="R29" s="175"/>
      <c r="S29" s="173"/>
      <c r="T29" s="248"/>
      <c r="U29" s="249"/>
      <c r="V29" s="205">
        <v>14</v>
      </c>
      <c r="W29" s="147">
        <v>271</v>
      </c>
      <c r="X29" s="288">
        <v>166</v>
      </c>
      <c r="Y29" s="263">
        <v>10</v>
      </c>
      <c r="Z29" s="131">
        <v>4</v>
      </c>
      <c r="AA29" s="53">
        <f>SUMIF(AG4,"&gt;9",V11)+SUMIF(AG4,"&gt;27",V11)+SUMIF(AG4,"&gt;45",V11)+SUMIF(AG4,"&gt;63",V11)-SUMIF(AG4,"&lt;-8",V11)-SUMIF(AG4,"&lt;-26",V11)-SUMIF(AG4,"&lt;-44",V11)-SUMIF(AG4,"&lt;-62",V11)</f>
        <v>1</v>
      </c>
      <c r="AB29" s="266" t="str">
        <f t="shared" si="6"/>
        <v>|</v>
      </c>
      <c r="AC29" s="86">
        <f>SUMIF(AH4,"&gt;9",V11)+SUMIF(AH4,"&gt;27",V11)+SUMIF(AH4,"&gt;45",V11)+SUMIF(AH4,"&gt;63",V11)-SUMIF(AH4,"&lt;-8",V11)-SUMIF(AH4,"&lt;-26",V11)-SUMIF(AH4,"&lt;-44",V11)-SUMIF(AH4,"&lt;-62",V11)</f>
        <v>1</v>
      </c>
      <c r="AD29" s="127" t="str">
        <f t="shared" si="7"/>
        <v>|</v>
      </c>
      <c r="AE29" s="169"/>
      <c r="AF29" s="173"/>
      <c r="AG29" s="171"/>
      <c r="AH29" s="172"/>
      <c r="AI29" s="169"/>
      <c r="AJ29" s="173"/>
      <c r="AK29" s="174"/>
      <c r="AL29" s="175"/>
      <c r="AM29" s="173"/>
      <c r="AN29" s="59"/>
    </row>
    <row r="30" spans="2:40" ht="15.75" customHeight="1">
      <c r="B30" s="207">
        <v>15</v>
      </c>
      <c r="C30" s="270">
        <v>90</v>
      </c>
      <c r="D30" s="286">
        <v>79</v>
      </c>
      <c r="E30" s="143">
        <v>18</v>
      </c>
      <c r="F30" s="267">
        <v>3</v>
      </c>
      <c r="G30" s="51">
        <f>SUMIF(M4,"&gt;17",B11)+SUMIF(M4,"&gt;35",B11)+SUMIF(M4,"&gt;53",B11)+SUMIF(M4,"&gt;71",B11)-SUMIF(M4,"&lt;-0",B11)-SUMIF(M4,"&lt;-18",B11)-SUMIF(M4,"&lt;-36",B11)-SUMIF(M4,"&lt;-54",B11)</f>
        <v>0</v>
      </c>
      <c r="H30" s="131">
        <f t="shared" si="4"/>
      </c>
      <c r="I30" s="85">
        <f>SUMIF(N4,"&gt;17",B11)+SUMIF(N4,"&gt;35",B11)+SUMIF(N4,"&gt;53",B11)+SUMIF(N4,"&gt;71",B11)-SUMIF(N4,"&lt;-0",B11)-SUMIF(N4,"&lt;-18",B11)-SUMIF(N4,"&lt;-36",B11)-SUMIF(N4,"&lt;-54",B11)</f>
        <v>0</v>
      </c>
      <c r="J30" s="132">
        <f t="shared" si="5"/>
      </c>
      <c r="K30" s="177"/>
      <c r="L30" s="181"/>
      <c r="M30" s="179"/>
      <c r="N30" s="180"/>
      <c r="O30" s="177"/>
      <c r="P30" s="181"/>
      <c r="Q30" s="182"/>
      <c r="R30" s="183"/>
      <c r="S30" s="181"/>
      <c r="T30" s="248"/>
      <c r="U30" s="249"/>
      <c r="V30" s="207">
        <v>15</v>
      </c>
      <c r="W30" s="270">
        <v>90</v>
      </c>
      <c r="X30" s="286">
        <v>79</v>
      </c>
      <c r="Y30" s="143">
        <v>18</v>
      </c>
      <c r="Z30" s="267">
        <v>3</v>
      </c>
      <c r="AA30" s="51">
        <f>SUMIF(AG4,"&gt;17",V11)+SUMIF(AG4,"&gt;35",V11)+SUMIF(AG4,"&gt;53",V11)+SUMIF(AG4,"&gt;71",V11)-SUMIF(AG4,"&lt;-0",V11)-SUMIF(AG4,"&lt;-18",V11)-SUMIF(AG4,"&lt;-36",V11)-SUMIF(AG4,"&lt;-54",V11)</f>
        <v>1</v>
      </c>
      <c r="AB30" s="131" t="str">
        <f t="shared" si="6"/>
        <v>|</v>
      </c>
      <c r="AC30" s="85">
        <f>SUMIF(AH4,"&gt;17",V11)+SUMIF(AH4,"&gt;35",V11)+SUMIF(AH4,"&gt;53",V11)+SUMIF(AH4,"&gt;71",V11)-SUMIF(AH4,"&lt;-0",V11)-SUMIF(AH4,"&lt;-18",V11)-SUMIF(AH4,"&lt;-36",V11)-SUMIF(AH4,"&lt;-54",V11)</f>
        <v>1</v>
      </c>
      <c r="AD30" s="132" t="str">
        <f t="shared" si="7"/>
        <v>|</v>
      </c>
      <c r="AE30" s="177"/>
      <c r="AF30" s="181"/>
      <c r="AG30" s="179"/>
      <c r="AH30" s="180"/>
      <c r="AI30" s="177"/>
      <c r="AJ30" s="181"/>
      <c r="AK30" s="182"/>
      <c r="AL30" s="183"/>
      <c r="AM30" s="181"/>
      <c r="AN30" s="59"/>
    </row>
    <row r="31" spans="2:40" ht="15.75" customHeight="1">
      <c r="B31" s="144">
        <v>16</v>
      </c>
      <c r="C31" s="269">
        <v>434</v>
      </c>
      <c r="D31" s="287">
        <v>370</v>
      </c>
      <c r="E31" s="121">
        <v>4</v>
      </c>
      <c r="F31" s="268">
        <v>5</v>
      </c>
      <c r="G31" s="52">
        <f>SUMIF(M4,"&gt;3",B11)+SUMIF(M4,"&gt;21",B11)+SUMIF(M4,"&gt;39",B11)+SUMIF(M4,"&gt;57",B11)-SUMIF(M4,"&lt;-14",B11)-SUMIF(M4,"&lt;-32",B11)-SUMIF(M4,"&lt;-50",B11)-SUMIF(M4,"&lt;-68",B11)</f>
        <v>1</v>
      </c>
      <c r="H31" s="268" t="str">
        <f t="shared" si="4"/>
        <v>|</v>
      </c>
      <c r="I31" s="79">
        <f>SUMIF(N4,"&gt;3",B11)+SUMIF(N4,"&gt;21",B11)+SUMIF(N4,"&gt;39",B11)+SUMIF(N4,"&gt;57",B11)-SUMIF(N4,"&lt;-14",B11)-SUMIF(N4,"&lt;-32",B11)-SUMIF(N4,"&lt;-50",B11)-SUMIF(N4,"&lt;-68",B11)</f>
        <v>1</v>
      </c>
      <c r="J31" s="123" t="str">
        <f t="shared" si="5"/>
        <v>|</v>
      </c>
      <c r="K31" s="161"/>
      <c r="L31" s="165"/>
      <c r="M31" s="163"/>
      <c r="N31" s="164"/>
      <c r="O31" s="161"/>
      <c r="P31" s="165"/>
      <c r="Q31" s="166"/>
      <c r="R31" s="167"/>
      <c r="S31" s="165"/>
      <c r="T31" s="248"/>
      <c r="U31" s="249"/>
      <c r="V31" s="144">
        <v>16</v>
      </c>
      <c r="W31" s="269">
        <v>434</v>
      </c>
      <c r="X31" s="287">
        <v>370</v>
      </c>
      <c r="Y31" s="121">
        <v>4</v>
      </c>
      <c r="Z31" s="268">
        <v>5</v>
      </c>
      <c r="AA31" s="52">
        <f>SUMIF(AG4,"&gt;3",V11)+SUMIF(AG4,"&gt;21",V11)+SUMIF(AG4,"&gt;39",V11)+SUMIF(AG4,"&gt;57",V11)-SUMIF(AG4,"&lt;-14",V11)-SUMIF(AG4,"&lt;-32",V11)-SUMIF(AG4,"&lt;-50",V11)-SUMIF(AG4,"&lt;-68",V11)</f>
        <v>2</v>
      </c>
      <c r="AB31" s="268" t="str">
        <f t="shared" si="6"/>
        <v>| |</v>
      </c>
      <c r="AC31" s="79">
        <f>SUMIF(AH4,"&gt;3",V11)+SUMIF(AH4,"&gt;21",V11)+SUMIF(AH4,"&gt;39",V11)+SUMIF(AH4,"&gt;57",V11)-SUMIF(AH4,"&lt;-14",V11)-SUMIF(AH4,"&lt;-32",V11)-SUMIF(AH4,"&lt;-50",V11)-SUMIF(AH4,"&lt;-68",V11)</f>
        <v>1</v>
      </c>
      <c r="AD31" s="123" t="str">
        <f t="shared" si="7"/>
        <v>|</v>
      </c>
      <c r="AE31" s="161"/>
      <c r="AF31" s="165"/>
      <c r="AG31" s="163"/>
      <c r="AH31" s="164"/>
      <c r="AI31" s="161"/>
      <c r="AJ31" s="165"/>
      <c r="AK31" s="166"/>
      <c r="AL31" s="167"/>
      <c r="AM31" s="165"/>
      <c r="AN31" s="59"/>
    </row>
    <row r="32" spans="2:40" ht="15.75" customHeight="1">
      <c r="B32" s="205">
        <v>17</v>
      </c>
      <c r="C32" s="147">
        <v>250</v>
      </c>
      <c r="D32" s="288">
        <v>184</v>
      </c>
      <c r="E32" s="263">
        <v>8</v>
      </c>
      <c r="F32" s="131">
        <v>4</v>
      </c>
      <c r="G32" s="53">
        <f>SUMIF(M4,"&gt;7",B11)+SUMIF(M4,"&gt;25",B11)+SUMIF(M4,"&gt;43",B11)+SUMIF(M4,"&gt;61",B11)-SUMIF(M4,"&lt;-10",B11)-SUMIF(M4,"&lt;-28",B11)-SUMIF(M4,"&lt;-46",B11)-SUMIF(M4,"&lt;-64",B11)</f>
        <v>1</v>
      </c>
      <c r="H32" s="266" t="str">
        <f t="shared" si="4"/>
        <v>|</v>
      </c>
      <c r="I32" s="86">
        <f>SUMIF(N4,"&gt;7",B11)+SUMIF(N4,"&gt;25",B11)+SUMIF(N4,"&gt;43",B11)+SUMIF(N4,"&gt;61",B11)-SUMIF(N4,"&lt;-10",B11)-SUMIF(N4,"&lt;-28",B11)-SUMIF(N4,"&lt;-46",B11)-SUMIF(N4,"&lt;-64",B11)</f>
        <v>1</v>
      </c>
      <c r="J32" s="127" t="str">
        <f t="shared" si="5"/>
        <v>|</v>
      </c>
      <c r="K32" s="169"/>
      <c r="L32" s="173"/>
      <c r="M32" s="171"/>
      <c r="N32" s="172"/>
      <c r="O32" s="169"/>
      <c r="P32" s="173"/>
      <c r="Q32" s="174"/>
      <c r="R32" s="175"/>
      <c r="S32" s="173"/>
      <c r="T32" s="248"/>
      <c r="U32" s="249"/>
      <c r="V32" s="205">
        <v>17</v>
      </c>
      <c r="W32" s="147">
        <v>250</v>
      </c>
      <c r="X32" s="288">
        <v>184</v>
      </c>
      <c r="Y32" s="263">
        <v>8</v>
      </c>
      <c r="Z32" s="131">
        <v>4</v>
      </c>
      <c r="AA32" s="53">
        <f>SUMIF(AG4,"&gt;7",V11)+SUMIF(AG4,"&gt;25",V11)+SUMIF(AG4,"&gt;43",V11)+SUMIF(AG4,"&gt;61",V11)-SUMIF(AG4,"&lt;-10",V11)-SUMIF(AG4,"&lt;-28",V11)-SUMIF(AG4,"&lt;-46",V11)-SUMIF(AG4,"&lt;-64",V11)</f>
        <v>1</v>
      </c>
      <c r="AB32" s="266" t="str">
        <f t="shared" si="6"/>
        <v>|</v>
      </c>
      <c r="AC32" s="86">
        <f>SUMIF(AH4,"&gt;7",V11)+SUMIF(AH4,"&gt;25",V11)+SUMIF(AH4,"&gt;43",V11)+SUMIF(AH4,"&gt;61",V11)-SUMIF(AH4,"&lt;-10",V11)-SUMIF(AH4,"&lt;-28",V11)-SUMIF(AH4,"&lt;-46",V11)-SUMIF(AH4,"&lt;-64",V11)</f>
        <v>1</v>
      </c>
      <c r="AD32" s="127" t="str">
        <f t="shared" si="7"/>
        <v>|</v>
      </c>
      <c r="AE32" s="169"/>
      <c r="AF32" s="173"/>
      <c r="AG32" s="171"/>
      <c r="AH32" s="172"/>
      <c r="AI32" s="169"/>
      <c r="AJ32" s="173"/>
      <c r="AK32" s="174"/>
      <c r="AL32" s="175"/>
      <c r="AM32" s="173"/>
      <c r="AN32" s="59"/>
    </row>
    <row r="33" spans="2:40" ht="15.75" customHeight="1">
      <c r="B33" s="207">
        <v>18</v>
      </c>
      <c r="C33" s="270">
        <v>203</v>
      </c>
      <c r="D33" s="286">
        <v>188</v>
      </c>
      <c r="E33" s="143">
        <v>6</v>
      </c>
      <c r="F33" s="267">
        <v>3</v>
      </c>
      <c r="G33" s="51">
        <f>SUMIF(M4,"&gt;5",B11)+SUMIF(M4,"&gt;23",B11)+SUMIF(M4,"&gt;41",B11)+SUMIF(M4,"&gt;59",B11)-SUMIF(M4,"&lt;-12",B11)-SUMIF(M4,"&lt;-30",B11)-SUMIF(M4,"&lt;-48",B11)-SUMIF(M4,"&lt;-66",B11)</f>
        <v>1</v>
      </c>
      <c r="H33" s="131" t="str">
        <f t="shared" si="4"/>
        <v>|</v>
      </c>
      <c r="I33" s="85">
        <f>SUMIF(N4,"&gt;5",B11)+SUMIF(N4,"&gt;23",B11)+SUMIF(N4,"&gt;41",B11)+SUMIF(N4,"&gt;59",B11)-SUMIF(N4,"&lt;-12",B11)-SUMIF(N4,"&lt;-30",B11)-SUMIF(N4,"&lt;-48",B11)-SUMIF(N4,"&lt;-66",B11)</f>
        <v>1</v>
      </c>
      <c r="J33" s="132" t="str">
        <f t="shared" si="5"/>
        <v>|</v>
      </c>
      <c r="K33" s="177"/>
      <c r="L33" s="181"/>
      <c r="M33" s="179"/>
      <c r="N33" s="180"/>
      <c r="O33" s="262"/>
      <c r="P33" s="186"/>
      <c r="Q33" s="187"/>
      <c r="R33" s="264"/>
      <c r="S33" s="186"/>
      <c r="T33" s="248"/>
      <c r="U33" s="249"/>
      <c r="V33" s="207">
        <v>18</v>
      </c>
      <c r="W33" s="270">
        <v>203</v>
      </c>
      <c r="X33" s="286">
        <v>188</v>
      </c>
      <c r="Y33" s="143">
        <v>6</v>
      </c>
      <c r="Z33" s="267">
        <v>3</v>
      </c>
      <c r="AA33" s="51">
        <f>SUMIF(AG4,"&gt;5",V11)+SUMIF(AG4,"&gt;23",V11)+SUMIF(AG4,"&gt;41",V11)+SUMIF(AG4,"&gt;59",V11)-SUMIF(AG4,"&lt;-12",V11)-SUMIF(AG4,"&lt;-30",V11)-SUMIF(AG4,"&lt;-48",V11)-SUMIF(AG4,"&lt;-66",V11)</f>
        <v>1</v>
      </c>
      <c r="AB33" s="131" t="str">
        <f t="shared" si="6"/>
        <v>|</v>
      </c>
      <c r="AC33" s="85">
        <f>SUMIF(AH4,"&gt;5",V11)+SUMIF(AH4,"&gt;23",V11)+SUMIF(AH4,"&gt;41",V11)+SUMIF(AH4,"&gt;59",V11)-SUMIF(AH4,"&lt;-12",V11)-SUMIF(AH4,"&lt;-30",V11)-SUMIF(AH4,"&lt;-48",V11)-SUMIF(AH4,"&lt;-66",V11)</f>
        <v>1</v>
      </c>
      <c r="AD33" s="132" t="str">
        <f t="shared" si="7"/>
        <v>|</v>
      </c>
      <c r="AE33" s="177"/>
      <c r="AF33" s="181"/>
      <c r="AG33" s="179"/>
      <c r="AH33" s="180"/>
      <c r="AI33" s="185"/>
      <c r="AJ33" s="186"/>
      <c r="AK33" s="187"/>
      <c r="AL33" s="188"/>
      <c r="AM33" s="186"/>
      <c r="AN33" s="59"/>
    </row>
    <row r="34" spans="2:40" ht="15.75" customHeight="1">
      <c r="B34" s="119" t="s">
        <v>11</v>
      </c>
      <c r="C34" s="120">
        <f>SUM(C25:C33)</f>
        <v>2188</v>
      </c>
      <c r="D34" s="280">
        <f>SUM(D25:D33)</f>
        <v>1764</v>
      </c>
      <c r="E34" s="121" t="s">
        <v>11</v>
      </c>
      <c r="F34" s="122">
        <f>SUM(F25:F33)</f>
        <v>34</v>
      </c>
      <c r="G34" s="52">
        <f>SUM(G25:G33)</f>
        <v>7</v>
      </c>
      <c r="H34" s="52">
        <f>G34</f>
        <v>7</v>
      </c>
      <c r="I34" s="123">
        <f>SUM(I25:I33)</f>
        <v>5</v>
      </c>
      <c r="J34" s="148">
        <f>I34</f>
        <v>5</v>
      </c>
      <c r="K34" s="167"/>
      <c r="L34" s="165"/>
      <c r="M34" s="163"/>
      <c r="N34" s="164"/>
      <c r="O34" s="161"/>
      <c r="P34" s="165"/>
      <c r="Q34" s="211"/>
      <c r="R34" s="161"/>
      <c r="S34" s="165"/>
      <c r="T34" s="248"/>
      <c r="U34" s="249"/>
      <c r="V34" s="119" t="s">
        <v>11</v>
      </c>
      <c r="W34" s="120">
        <f>SUM(W25:W33)</f>
        <v>2188</v>
      </c>
      <c r="X34" s="280">
        <f>SUM(X25:X33)</f>
        <v>1764</v>
      </c>
      <c r="Y34" s="121" t="s">
        <v>11</v>
      </c>
      <c r="Z34" s="122">
        <f>SUM(Z25:Z33)</f>
        <v>34</v>
      </c>
      <c r="AA34" s="52">
        <f>SUM(AA25:AA33)</f>
        <v>11</v>
      </c>
      <c r="AB34" s="52">
        <f>AA34</f>
        <v>11</v>
      </c>
      <c r="AC34" s="123">
        <f>SUM(AC25:AC33)</f>
        <v>9</v>
      </c>
      <c r="AD34" s="148">
        <f>AC34</f>
        <v>9</v>
      </c>
      <c r="AE34" s="167"/>
      <c r="AF34" s="165"/>
      <c r="AG34" s="163"/>
      <c r="AH34" s="164"/>
      <c r="AI34" s="161"/>
      <c r="AJ34" s="165"/>
      <c r="AK34" s="211"/>
      <c r="AL34" s="161"/>
      <c r="AM34" s="165"/>
      <c r="AN34" s="59"/>
    </row>
    <row r="35" spans="2:40" ht="15.75" customHeight="1">
      <c r="B35" s="128" t="s">
        <v>4</v>
      </c>
      <c r="C35" s="129">
        <f>SUM(C20)</f>
        <v>2491</v>
      </c>
      <c r="D35" s="282">
        <f>SUM(D20)</f>
        <v>2188</v>
      </c>
      <c r="E35" s="130" t="s">
        <v>4</v>
      </c>
      <c r="F35" s="131">
        <f>SUM(F20)</f>
        <v>35</v>
      </c>
      <c r="G35" s="53">
        <f>SUM(G20)</f>
        <v>7</v>
      </c>
      <c r="H35" s="76">
        <f>G35</f>
        <v>7</v>
      </c>
      <c r="I35" s="132">
        <f>SUM(I20)</f>
        <v>5</v>
      </c>
      <c r="J35" s="149">
        <f>I35</f>
        <v>5</v>
      </c>
      <c r="K35" s="213"/>
      <c r="L35" s="214"/>
      <c r="M35" s="179"/>
      <c r="N35" s="180"/>
      <c r="O35" s="213"/>
      <c r="P35" s="215"/>
      <c r="Q35" s="182"/>
      <c r="R35" s="213"/>
      <c r="S35" s="215"/>
      <c r="T35" s="248"/>
      <c r="U35" s="249"/>
      <c r="V35" s="128" t="s">
        <v>4</v>
      </c>
      <c r="W35" s="129">
        <f>SUM(W20)</f>
        <v>2491</v>
      </c>
      <c r="X35" s="282">
        <f>SUM(X20)</f>
        <v>2188</v>
      </c>
      <c r="Y35" s="130" t="s">
        <v>4</v>
      </c>
      <c r="Z35" s="131">
        <f>SUM(Z20)</f>
        <v>35</v>
      </c>
      <c r="AA35" s="53">
        <f>SUM(AA20)</f>
        <v>12</v>
      </c>
      <c r="AB35" s="76">
        <f>AA35</f>
        <v>12</v>
      </c>
      <c r="AC35" s="132">
        <f>SUM(AC20)</f>
        <v>9</v>
      </c>
      <c r="AD35" s="149">
        <f>AC35</f>
        <v>9</v>
      </c>
      <c r="AE35" s="213"/>
      <c r="AF35" s="214"/>
      <c r="AG35" s="179"/>
      <c r="AH35" s="180"/>
      <c r="AI35" s="213"/>
      <c r="AJ35" s="215"/>
      <c r="AK35" s="182"/>
      <c r="AL35" s="213"/>
      <c r="AM35" s="215"/>
      <c r="AN35" s="59"/>
    </row>
    <row r="36" spans="2:40" ht="20.25" customHeight="1">
      <c r="B36" s="135" t="s">
        <v>12</v>
      </c>
      <c r="C36" s="136">
        <f>SUM(C34+C35)</f>
        <v>4679</v>
      </c>
      <c r="D36" s="284">
        <f>SUM(D34+D35)</f>
        <v>3952</v>
      </c>
      <c r="E36" s="137" t="s">
        <v>12</v>
      </c>
      <c r="F36" s="138">
        <f>SUM(F34+F35)</f>
        <v>69</v>
      </c>
      <c r="G36" s="77">
        <f>SUM(G34+G35)</f>
        <v>14</v>
      </c>
      <c r="H36" s="77">
        <f>G36</f>
        <v>14</v>
      </c>
      <c r="I36" s="150">
        <f>SUM(I34+I35)</f>
        <v>10</v>
      </c>
      <c r="J36" s="289">
        <f>I36</f>
        <v>10</v>
      </c>
      <c r="K36" s="161"/>
      <c r="L36" s="217"/>
      <c r="M36" s="218"/>
      <c r="N36" s="219"/>
      <c r="O36" s="220"/>
      <c r="P36" s="221"/>
      <c r="Q36" s="222"/>
      <c r="R36" s="223"/>
      <c r="S36" s="224"/>
      <c r="T36" s="248"/>
      <c r="U36" s="249"/>
      <c r="V36" s="135" t="s">
        <v>12</v>
      </c>
      <c r="W36" s="136">
        <f>SUM(W34+W35)</f>
        <v>4679</v>
      </c>
      <c r="X36" s="284">
        <f>SUM(X34+X35)</f>
        <v>3952</v>
      </c>
      <c r="Y36" s="137" t="s">
        <v>12</v>
      </c>
      <c r="Z36" s="138">
        <f>SUM(Z34+Z35)</f>
        <v>69</v>
      </c>
      <c r="AA36" s="77">
        <f>SUM(AA34+AA35)</f>
        <v>23</v>
      </c>
      <c r="AB36" s="77">
        <f>AA36</f>
        <v>23</v>
      </c>
      <c r="AC36" s="150">
        <f>SUM(AC34+AC35)</f>
        <v>18</v>
      </c>
      <c r="AD36" s="289">
        <f>AC36</f>
        <v>18</v>
      </c>
      <c r="AE36" s="161"/>
      <c r="AF36" s="217"/>
      <c r="AG36" s="218"/>
      <c r="AH36" s="219"/>
      <c r="AI36" s="220"/>
      <c r="AJ36" s="221"/>
      <c r="AK36" s="222"/>
      <c r="AL36" s="223"/>
      <c r="AM36" s="224"/>
      <c r="AN36" s="59"/>
    </row>
    <row r="37" spans="2:40" ht="20.25" customHeight="1">
      <c r="B37" s="41"/>
      <c r="C37" s="352"/>
      <c r="D37" s="353"/>
      <c r="E37" s="334"/>
      <c r="F37" s="335"/>
      <c r="G37" s="338" t="s">
        <v>30</v>
      </c>
      <c r="H37" s="339"/>
      <c r="I37" s="339"/>
      <c r="J37" s="340"/>
      <c r="K37" s="16"/>
      <c r="L37" s="341"/>
      <c r="M37" s="72"/>
      <c r="N37" s="343"/>
      <c r="O37" s="6"/>
      <c r="P37" s="345"/>
      <c r="Q37" s="346"/>
      <c r="R37" s="6"/>
      <c r="S37" s="347"/>
      <c r="T37" s="59"/>
      <c r="V37" s="41"/>
      <c r="W37" s="352"/>
      <c r="X37" s="353"/>
      <c r="Y37" s="334"/>
      <c r="Z37" s="335"/>
      <c r="AA37" s="338" t="s">
        <v>30</v>
      </c>
      <c r="AB37" s="339"/>
      <c r="AC37" s="339"/>
      <c r="AD37" s="340"/>
      <c r="AE37" s="16"/>
      <c r="AF37" s="341"/>
      <c r="AG37" s="72"/>
      <c r="AH37" s="343"/>
      <c r="AI37" s="6"/>
      <c r="AJ37" s="345"/>
      <c r="AK37" s="346"/>
      <c r="AL37" s="6"/>
      <c r="AM37" s="347"/>
      <c r="AN37" s="59"/>
    </row>
    <row r="38" spans="2:40" ht="20.25" customHeight="1">
      <c r="B38" s="17"/>
      <c r="C38" s="320"/>
      <c r="D38" s="321"/>
      <c r="E38" s="336"/>
      <c r="F38" s="337"/>
      <c r="G38" s="322" t="s">
        <v>31</v>
      </c>
      <c r="H38" s="323"/>
      <c r="I38" s="323"/>
      <c r="J38" s="324"/>
      <c r="K38" s="11"/>
      <c r="L38" s="342"/>
      <c r="M38" s="73"/>
      <c r="N38" s="344"/>
      <c r="O38" s="43"/>
      <c r="P38" s="346"/>
      <c r="Q38" s="346"/>
      <c r="R38" s="43"/>
      <c r="S38" s="348"/>
      <c r="T38" s="59"/>
      <c r="V38" s="17"/>
      <c r="W38" s="320"/>
      <c r="X38" s="321"/>
      <c r="Y38" s="336"/>
      <c r="Z38" s="337"/>
      <c r="AA38" s="322" t="s">
        <v>31</v>
      </c>
      <c r="AB38" s="323"/>
      <c r="AC38" s="323"/>
      <c r="AD38" s="324"/>
      <c r="AE38" s="11"/>
      <c r="AF38" s="342"/>
      <c r="AG38" s="73"/>
      <c r="AH38" s="344"/>
      <c r="AI38" s="43"/>
      <c r="AJ38" s="346"/>
      <c r="AK38" s="346"/>
      <c r="AL38" s="43"/>
      <c r="AM38" s="348"/>
      <c r="AN38" s="59"/>
    </row>
    <row r="39" spans="2:40" ht="20.25" customHeight="1">
      <c r="B39" s="478" t="s">
        <v>22</v>
      </c>
      <c r="C39" s="326"/>
      <c r="D39" s="329" t="s">
        <v>9</v>
      </c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14"/>
      <c r="T39" s="59"/>
      <c r="V39" s="478" t="s">
        <v>22</v>
      </c>
      <c r="W39" s="326"/>
      <c r="X39" s="329" t="s">
        <v>9</v>
      </c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14"/>
      <c r="AN39" s="59"/>
    </row>
    <row r="40" spans="2:40" ht="20.25" customHeight="1">
      <c r="B40" s="327"/>
      <c r="C40" s="328"/>
      <c r="D40" s="331" t="s">
        <v>10</v>
      </c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3"/>
      <c r="T40" s="59"/>
      <c r="V40" s="327"/>
      <c r="W40" s="328"/>
      <c r="X40" s="331" t="s">
        <v>10</v>
      </c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3"/>
      <c r="AN40" s="59"/>
    </row>
    <row r="41" spans="2:41" ht="20.25" customHeight="1">
      <c r="B41" s="316"/>
      <c r="C41" s="317"/>
      <c r="D41" s="318" t="s">
        <v>54</v>
      </c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 t="s">
        <v>62</v>
      </c>
      <c r="S41" s="319"/>
      <c r="T41" s="59"/>
      <c r="V41" s="316"/>
      <c r="W41" s="317"/>
      <c r="X41" s="318" t="s">
        <v>54</v>
      </c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 t="s">
        <v>62</v>
      </c>
      <c r="AM41" s="319"/>
      <c r="AN41" s="59"/>
      <c r="AO41" s="1"/>
    </row>
    <row r="42" spans="1:40" ht="11.25" customHeight="1">
      <c r="A42" s="7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7"/>
      <c r="U42" s="7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7"/>
    </row>
    <row r="43" spans="2:40" ht="15.75" customHeight="1">
      <c r="B43" s="8"/>
      <c r="C43" s="9"/>
      <c r="D43" s="8"/>
      <c r="E43" s="9"/>
      <c r="F43" s="9"/>
      <c r="G43" s="9"/>
      <c r="H43" s="9"/>
      <c r="I43" s="9"/>
      <c r="J43" s="8"/>
      <c r="K43" s="9"/>
      <c r="L43" s="8"/>
      <c r="M43" s="9"/>
      <c r="N43" s="8"/>
      <c r="O43" s="9"/>
      <c r="P43" s="3"/>
      <c r="Q43" s="2"/>
      <c r="R43" s="13"/>
      <c r="S43" s="14"/>
      <c r="T43" s="5"/>
      <c r="V43" s="8"/>
      <c r="W43" s="9"/>
      <c r="X43" s="8"/>
      <c r="Y43" s="9"/>
      <c r="Z43" s="9"/>
      <c r="AA43" s="9"/>
      <c r="AB43" s="9"/>
      <c r="AC43" s="9"/>
      <c r="AD43" s="8"/>
      <c r="AE43" s="9"/>
      <c r="AF43" s="8"/>
      <c r="AG43" s="9"/>
      <c r="AH43" s="8"/>
      <c r="AI43" s="9"/>
      <c r="AJ43" s="3"/>
      <c r="AK43" s="2"/>
      <c r="AL43" s="13"/>
      <c r="AM43" s="14"/>
      <c r="AN43" s="5"/>
    </row>
  </sheetData>
  <sheetProtection/>
  <mergeCells count="130">
    <mergeCell ref="B22:S22"/>
    <mergeCell ref="F9:F10"/>
    <mergeCell ref="M23:N23"/>
    <mergeCell ref="V8:Y8"/>
    <mergeCell ref="C9:C10"/>
    <mergeCell ref="D9:D10"/>
    <mergeCell ref="G9:G10"/>
    <mergeCell ref="B4:C4"/>
    <mergeCell ref="K4:L4"/>
    <mergeCell ref="P4:Q4"/>
    <mergeCell ref="M5:P6"/>
    <mergeCell ref="Q5:S6"/>
    <mergeCell ref="B5:B6"/>
    <mergeCell ref="C5:J6"/>
    <mergeCell ref="K5:L6"/>
    <mergeCell ref="D7:E7"/>
    <mergeCell ref="B8:E8"/>
    <mergeCell ref="H7:J7"/>
    <mergeCell ref="L7:M7"/>
    <mergeCell ref="O7:P7"/>
    <mergeCell ref="R7:S7"/>
    <mergeCell ref="I23:I24"/>
    <mergeCell ref="B23:B24"/>
    <mergeCell ref="O23:P23"/>
    <mergeCell ref="P37:Q38"/>
    <mergeCell ref="S37:S38"/>
    <mergeCell ref="G23:G24"/>
    <mergeCell ref="C23:C24"/>
    <mergeCell ref="K23:L23"/>
    <mergeCell ref="Q23:S23"/>
    <mergeCell ref="D23:D24"/>
    <mergeCell ref="E37:F38"/>
    <mergeCell ref="C38:D38"/>
    <mergeCell ref="B1:S1"/>
    <mergeCell ref="V4:W4"/>
    <mergeCell ref="X4:AD4"/>
    <mergeCell ref="W3:AD3"/>
    <mergeCell ref="C3:J3"/>
    <mergeCell ref="K3:L3"/>
    <mergeCell ref="P3:Q3"/>
    <mergeCell ref="M3:N3"/>
    <mergeCell ref="B42:S42"/>
    <mergeCell ref="E23:E24"/>
    <mergeCell ref="D41:Q41"/>
    <mergeCell ref="G37:J37"/>
    <mergeCell ref="G38:J38"/>
    <mergeCell ref="C37:D37"/>
    <mergeCell ref="D40:S40"/>
    <mergeCell ref="J23:J24"/>
    <mergeCell ref="H23:H24"/>
    <mergeCell ref="N37:N38"/>
    <mergeCell ref="B39:C40"/>
    <mergeCell ref="R41:S41"/>
    <mergeCell ref="F23:F24"/>
    <mergeCell ref="B41:C41"/>
    <mergeCell ref="D39:S39"/>
    <mergeCell ref="L37:L38"/>
    <mergeCell ref="V9:V10"/>
    <mergeCell ref="W9:W10"/>
    <mergeCell ref="X9:X10"/>
    <mergeCell ref="Y9:Y10"/>
    <mergeCell ref="AB7:AD7"/>
    <mergeCell ref="B21:S21"/>
    <mergeCell ref="J9:J10"/>
    <mergeCell ref="B9:B10"/>
    <mergeCell ref="C2:R2"/>
    <mergeCell ref="D4:J4"/>
    <mergeCell ref="V5:V6"/>
    <mergeCell ref="W5:AD6"/>
    <mergeCell ref="E9:E10"/>
    <mergeCell ref="H9:H10"/>
    <mergeCell ref="I9:I10"/>
    <mergeCell ref="M9:N9"/>
    <mergeCell ref="K9:L9"/>
    <mergeCell ref="Q9:S9"/>
    <mergeCell ref="O9:P9"/>
    <mergeCell ref="AE3:AF3"/>
    <mergeCell ref="V1:AM1"/>
    <mergeCell ref="W2:AL2"/>
    <mergeCell ref="AG3:AH3"/>
    <mergeCell ref="AJ3:AK3"/>
    <mergeCell ref="AJ4:AK4"/>
    <mergeCell ref="AG5:AJ6"/>
    <mergeCell ref="AK5:AM6"/>
    <mergeCell ref="AE5:AF6"/>
    <mergeCell ref="AE4:AF4"/>
    <mergeCell ref="W38:X38"/>
    <mergeCell ref="AE23:AF23"/>
    <mergeCell ref="AL41:AM41"/>
    <mergeCell ref="V42:AM42"/>
    <mergeCell ref="AH37:AH38"/>
    <mergeCell ref="AJ37:AK38"/>
    <mergeCell ref="AM37:AM38"/>
    <mergeCell ref="X39:AM39"/>
    <mergeCell ref="X40:AM40"/>
    <mergeCell ref="X41:AK41"/>
    <mergeCell ref="V41:W41"/>
    <mergeCell ref="V39:W40"/>
    <mergeCell ref="Y37:Z38"/>
    <mergeCell ref="AA37:AD37"/>
    <mergeCell ref="AF37:AF38"/>
    <mergeCell ref="AA38:AD38"/>
    <mergeCell ref="V23:V24"/>
    <mergeCell ref="W23:W24"/>
    <mergeCell ref="X23:X24"/>
    <mergeCell ref="Y23:Y24"/>
    <mergeCell ref="AF7:AG7"/>
    <mergeCell ref="AI7:AJ7"/>
    <mergeCell ref="AL7:AM7"/>
    <mergeCell ref="W37:X37"/>
    <mergeCell ref="Z9:Z10"/>
    <mergeCell ref="AA9:AA10"/>
    <mergeCell ref="AB9:AB10"/>
    <mergeCell ref="Z23:Z24"/>
    <mergeCell ref="AD23:AD24"/>
    <mergeCell ref="AC9:AC10"/>
    <mergeCell ref="V21:AM21"/>
    <mergeCell ref="AD9:AD10"/>
    <mergeCell ref="AE9:AF9"/>
    <mergeCell ref="AK9:AM9"/>
    <mergeCell ref="AG9:AH9"/>
    <mergeCell ref="AI9:AJ9"/>
    <mergeCell ref="V22:AM22"/>
    <mergeCell ref="AG23:AH23"/>
    <mergeCell ref="AI23:AJ23"/>
    <mergeCell ref="AK23:AM23"/>
    <mergeCell ref="AA23:AA24"/>
    <mergeCell ref="AB23:AB24"/>
    <mergeCell ref="AC23:AC24"/>
    <mergeCell ref="X7:Y7"/>
  </mergeCells>
  <printOptions horizontalCentered="1" verticalCentered="1"/>
  <pageMargins left="0.06" right="0" top="0" bottom="0" header="0" footer="0"/>
  <pageSetup horizontalDpi="300" verticalDpi="300" orientation="landscape" paperSize="9" scale="82" r:id="rId2"/>
  <headerFooter alignWithMargins="0">
    <evenHeader>&amp;C&amp;"arial,Bold"&amp;10&amp;K3E8430Nokia Internal Use Only</evenHeader>
    <evenFooter>&amp;C&amp;"arial,Bold"&amp;10&amp;K3E8430Nokia Internal Use Only</evenFooter>
    <firstHeader>&amp;C&amp;"arial,Bold"&amp;10&amp;K3E8430Nokia Internal Use Only</firstHeader>
    <firstFooter>&amp;C&amp;"arial,Bold"&amp;10&amp;K3E8430Nokia Internal Use Only</first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AO43"/>
  <sheetViews>
    <sheetView zoomScale="67" zoomScaleNormal="67" zoomScalePageLayoutView="0" workbookViewId="0" topLeftCell="A1">
      <selection activeCell="AO41" sqref="AO41"/>
    </sheetView>
  </sheetViews>
  <sheetFormatPr defaultColWidth="9.140625" defaultRowHeight="12.75"/>
  <cols>
    <col min="1" max="1" width="2.140625" style="0" customWidth="1"/>
    <col min="2" max="6" width="5.28125" style="0" customWidth="1"/>
    <col min="7" max="7" width="5.28125" style="0" hidden="1" customWidth="1"/>
    <col min="8" max="8" width="5.28125" style="0" customWidth="1"/>
    <col min="9" max="9" width="5.28125" style="0" hidden="1" customWidth="1"/>
    <col min="10" max="19" width="5.28125" style="0" customWidth="1"/>
    <col min="20" max="21" width="2.140625" style="0" customWidth="1"/>
    <col min="22" max="26" width="5.28125" style="0" customWidth="1"/>
    <col min="27" max="27" width="5.28125" style="0" hidden="1" customWidth="1"/>
    <col min="28" max="28" width="5.28125" style="0" customWidth="1"/>
    <col min="29" max="29" width="5.28125" style="0" hidden="1" customWidth="1"/>
    <col min="30" max="39" width="5.28125" style="0" customWidth="1"/>
    <col min="40" max="40" width="2.140625" style="0" customWidth="1"/>
  </cols>
  <sheetData>
    <row r="1" spans="1:40" ht="11.25" customHeight="1">
      <c r="A1" s="7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7"/>
      <c r="U1" s="7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7"/>
    </row>
    <row r="2" spans="2:40" ht="20.25" customHeight="1">
      <c r="B2" s="159">
        <v>2017</v>
      </c>
      <c r="C2" s="449" t="s">
        <v>27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12"/>
      <c r="T2" s="59"/>
      <c r="V2" s="159">
        <v>2017</v>
      </c>
      <c r="W2" s="449" t="s">
        <v>27</v>
      </c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12"/>
      <c r="AN2" s="59"/>
    </row>
    <row r="3" spans="2:40" ht="20.25" customHeight="1">
      <c r="B3" s="23" t="s">
        <v>32</v>
      </c>
      <c r="C3" s="450" t="s">
        <v>43</v>
      </c>
      <c r="D3" s="476"/>
      <c r="E3" s="476"/>
      <c r="F3" s="476"/>
      <c r="G3" s="476"/>
      <c r="H3" s="476"/>
      <c r="I3" s="476"/>
      <c r="J3" s="477"/>
      <c r="K3" s="452" t="s">
        <v>28</v>
      </c>
      <c r="L3" s="453"/>
      <c r="M3" s="452" t="s">
        <v>29</v>
      </c>
      <c r="N3" s="479"/>
      <c r="O3" s="24" t="s">
        <v>26</v>
      </c>
      <c r="P3" s="455"/>
      <c r="Q3" s="456"/>
      <c r="R3" s="25"/>
      <c r="S3" s="26"/>
      <c r="T3" s="59"/>
      <c r="V3" s="23" t="s">
        <v>32</v>
      </c>
      <c r="W3" s="450" t="s">
        <v>43</v>
      </c>
      <c r="X3" s="476"/>
      <c r="Y3" s="476"/>
      <c r="Z3" s="476"/>
      <c r="AA3" s="476"/>
      <c r="AB3" s="476"/>
      <c r="AC3" s="476"/>
      <c r="AD3" s="477"/>
      <c r="AE3" s="452" t="s">
        <v>28</v>
      </c>
      <c r="AF3" s="453"/>
      <c r="AG3" s="452" t="s">
        <v>29</v>
      </c>
      <c r="AH3" s="479"/>
      <c r="AI3" s="24" t="s">
        <v>26</v>
      </c>
      <c r="AJ3" s="455"/>
      <c r="AK3" s="456"/>
      <c r="AL3" s="25"/>
      <c r="AM3" s="26"/>
      <c r="AN3" s="59"/>
    </row>
    <row r="4" spans="2:40" ht="20.25" customHeight="1">
      <c r="B4" s="424" t="s">
        <v>37</v>
      </c>
      <c r="C4" s="425"/>
      <c r="D4" s="426" t="s">
        <v>42</v>
      </c>
      <c r="E4" s="425"/>
      <c r="F4" s="425"/>
      <c r="G4" s="425"/>
      <c r="H4" s="425"/>
      <c r="I4" s="425"/>
      <c r="J4" s="475"/>
      <c r="K4" s="57">
        <v>22.5</v>
      </c>
      <c r="L4" s="58">
        <v>34.3</v>
      </c>
      <c r="M4" s="78">
        <f>ROUND((ROUND(VLOOKUP(K4,'db'!$A$3:$E$424,2,FALSE)*1/1,0)+ROUND(VLOOKUP(L4,'db'!$A$3:$E$424,2,FALSE)*1/1,0))/2,0)</f>
        <v>24</v>
      </c>
      <c r="N4" s="285">
        <f>ROUND((ROUND(VLOOKUP(K4,'db'!$A$3:$E$424,3,FALSE)*1/1,0)+ROUND(VLOOKUP(L4,'db'!$A$3:$E$424,3,FALSE)*1/1,0))/2,0)</f>
        <v>19</v>
      </c>
      <c r="O4" s="27" t="s">
        <v>25</v>
      </c>
      <c r="P4" s="431"/>
      <c r="Q4" s="425"/>
      <c r="R4" s="28"/>
      <c r="S4" s="29"/>
      <c r="T4" s="59"/>
      <c r="V4" s="424" t="s">
        <v>37</v>
      </c>
      <c r="W4" s="425"/>
      <c r="X4" s="426" t="s">
        <v>42</v>
      </c>
      <c r="Y4" s="425"/>
      <c r="Z4" s="425"/>
      <c r="AA4" s="425"/>
      <c r="AB4" s="425"/>
      <c r="AC4" s="425"/>
      <c r="AD4" s="475"/>
      <c r="AE4" s="57">
        <v>22.5</v>
      </c>
      <c r="AF4" s="58">
        <v>34.3</v>
      </c>
      <c r="AG4" s="78">
        <f>ROUND((ROUND(VLOOKUP(AE4,'db'!$A$3:$E$424,2,FALSE)*1/1,0)+ROUND(VLOOKUP(AF4,'db'!$A$3:$E$424,2,FALSE)*1/1,0))/2,0)</f>
        <v>24</v>
      </c>
      <c r="AH4" s="285">
        <f>ROUND((ROUND(VLOOKUP(AE4,'db'!$A$3:$E$424,3,FALSE)*1/1,0)+ROUND(VLOOKUP(AF4,'db'!$A$3:$E$424,3,FALSE)*1/1,0))/2,0)</f>
        <v>19</v>
      </c>
      <c r="AI4" s="27" t="s">
        <v>25</v>
      </c>
      <c r="AJ4" s="431"/>
      <c r="AK4" s="425"/>
      <c r="AL4" s="28"/>
      <c r="AM4" s="29"/>
      <c r="AN4" s="59"/>
    </row>
    <row r="5" spans="2:40" ht="20.25" customHeight="1">
      <c r="B5" s="447" t="s">
        <v>33</v>
      </c>
      <c r="C5" s="432" t="s">
        <v>41</v>
      </c>
      <c r="D5" s="432"/>
      <c r="E5" s="432"/>
      <c r="F5" s="432"/>
      <c r="G5" s="432"/>
      <c r="H5" s="432"/>
      <c r="I5" s="432"/>
      <c r="J5" s="488"/>
      <c r="K5" s="436" t="s">
        <v>35</v>
      </c>
      <c r="L5" s="437"/>
      <c r="M5" s="440" t="s">
        <v>36</v>
      </c>
      <c r="N5" s="441"/>
      <c r="O5" s="441"/>
      <c r="P5" s="437"/>
      <c r="Q5" s="443" t="s">
        <v>24</v>
      </c>
      <c r="R5" s="444"/>
      <c r="S5" s="445"/>
      <c r="T5" s="59"/>
      <c r="V5" s="447" t="s">
        <v>33</v>
      </c>
      <c r="W5" s="432" t="s">
        <v>41</v>
      </c>
      <c r="X5" s="432"/>
      <c r="Y5" s="432"/>
      <c r="Z5" s="432"/>
      <c r="AA5" s="432"/>
      <c r="AB5" s="432"/>
      <c r="AC5" s="432"/>
      <c r="AD5" s="488"/>
      <c r="AE5" s="436" t="s">
        <v>35</v>
      </c>
      <c r="AF5" s="437"/>
      <c r="AG5" s="440" t="s">
        <v>36</v>
      </c>
      <c r="AH5" s="441"/>
      <c r="AI5" s="441"/>
      <c r="AJ5" s="437"/>
      <c r="AK5" s="443" t="s">
        <v>24</v>
      </c>
      <c r="AL5" s="444"/>
      <c r="AM5" s="445"/>
      <c r="AN5" s="59"/>
    </row>
    <row r="6" spans="2:40" ht="20.25" customHeight="1">
      <c r="B6" s="327"/>
      <c r="C6" s="489"/>
      <c r="D6" s="489"/>
      <c r="E6" s="489"/>
      <c r="F6" s="489"/>
      <c r="G6" s="489"/>
      <c r="H6" s="489"/>
      <c r="I6" s="489"/>
      <c r="J6" s="490"/>
      <c r="K6" s="438"/>
      <c r="L6" s="439"/>
      <c r="M6" s="438"/>
      <c r="N6" s="442"/>
      <c r="O6" s="442"/>
      <c r="P6" s="439"/>
      <c r="Q6" s="446"/>
      <c r="R6" s="332"/>
      <c r="S6" s="333"/>
      <c r="T6" s="59"/>
      <c r="V6" s="327"/>
      <c r="W6" s="489"/>
      <c r="X6" s="489"/>
      <c r="Y6" s="489"/>
      <c r="Z6" s="489"/>
      <c r="AA6" s="489"/>
      <c r="AB6" s="489"/>
      <c r="AC6" s="489"/>
      <c r="AD6" s="490"/>
      <c r="AE6" s="438"/>
      <c r="AF6" s="439"/>
      <c r="AG6" s="438"/>
      <c r="AH6" s="442"/>
      <c r="AI6" s="442"/>
      <c r="AJ6" s="439"/>
      <c r="AK6" s="446"/>
      <c r="AL6" s="332"/>
      <c r="AM6" s="333"/>
      <c r="AN6" s="59"/>
    </row>
    <row r="7" spans="2:40" ht="20.25" customHeight="1">
      <c r="B7" s="18"/>
      <c r="C7" s="117" t="s">
        <v>53</v>
      </c>
      <c r="D7" s="416" t="s">
        <v>15</v>
      </c>
      <c r="E7" s="417"/>
      <c r="F7" s="279" t="s">
        <v>52</v>
      </c>
      <c r="G7" s="115"/>
      <c r="H7" s="413" t="s">
        <v>16</v>
      </c>
      <c r="I7" s="330"/>
      <c r="J7" s="414"/>
      <c r="K7" s="116"/>
      <c r="L7" s="381" t="s">
        <v>17</v>
      </c>
      <c r="M7" s="415"/>
      <c r="N7" s="116"/>
      <c r="O7" s="313" t="s">
        <v>18</v>
      </c>
      <c r="P7" s="313"/>
      <c r="Q7" s="116"/>
      <c r="R7" s="313" t="s">
        <v>19</v>
      </c>
      <c r="S7" s="314"/>
      <c r="T7" s="59"/>
      <c r="V7" s="18"/>
      <c r="W7" s="117" t="s">
        <v>53</v>
      </c>
      <c r="X7" s="416" t="s">
        <v>15</v>
      </c>
      <c r="Y7" s="417"/>
      <c r="Z7" s="279" t="s">
        <v>52</v>
      </c>
      <c r="AA7" s="115"/>
      <c r="AB7" s="413" t="s">
        <v>16</v>
      </c>
      <c r="AC7" s="330"/>
      <c r="AD7" s="414"/>
      <c r="AE7" s="116"/>
      <c r="AF7" s="381" t="s">
        <v>17</v>
      </c>
      <c r="AG7" s="415"/>
      <c r="AH7" s="116"/>
      <c r="AI7" s="313" t="s">
        <v>18</v>
      </c>
      <c r="AJ7" s="313"/>
      <c r="AK7" s="116"/>
      <c r="AL7" s="313" t="s">
        <v>19</v>
      </c>
      <c r="AM7" s="314"/>
      <c r="AN7" s="59"/>
    </row>
    <row r="8" spans="2:40" ht="15.75" customHeight="1">
      <c r="B8" s="418" t="s">
        <v>21</v>
      </c>
      <c r="C8" s="419"/>
      <c r="D8" s="419"/>
      <c r="E8" s="420"/>
      <c r="F8" s="229">
        <v>64.8</v>
      </c>
      <c r="G8" s="230"/>
      <c r="H8" s="230" t="s">
        <v>20</v>
      </c>
      <c r="I8" s="231"/>
      <c r="J8" s="244">
        <v>114</v>
      </c>
      <c r="K8" s="290">
        <v>61</v>
      </c>
      <c r="L8" s="291" t="s">
        <v>20</v>
      </c>
      <c r="M8" s="292">
        <v>105</v>
      </c>
      <c r="N8" s="105">
        <v>70.1</v>
      </c>
      <c r="O8" s="226" t="s">
        <v>20</v>
      </c>
      <c r="P8" s="245">
        <v>116</v>
      </c>
      <c r="Q8" s="246">
        <v>65.4</v>
      </c>
      <c r="R8" s="246" t="s">
        <v>20</v>
      </c>
      <c r="S8" s="247">
        <v>106</v>
      </c>
      <c r="T8" s="250"/>
      <c r="U8" s="251"/>
      <c r="V8" s="421" t="s">
        <v>21</v>
      </c>
      <c r="W8" s="422"/>
      <c r="X8" s="422"/>
      <c r="Y8" s="423"/>
      <c r="Z8" s="229">
        <v>64.8</v>
      </c>
      <c r="AA8" s="230"/>
      <c r="AB8" s="230" t="s">
        <v>20</v>
      </c>
      <c r="AC8" s="231"/>
      <c r="AD8" s="244">
        <v>114</v>
      </c>
      <c r="AE8" s="290">
        <v>61</v>
      </c>
      <c r="AF8" s="291" t="s">
        <v>20</v>
      </c>
      <c r="AG8" s="292">
        <v>105</v>
      </c>
      <c r="AH8" s="105">
        <v>70.1</v>
      </c>
      <c r="AI8" s="226" t="s">
        <v>20</v>
      </c>
      <c r="AJ8" s="245">
        <v>116</v>
      </c>
      <c r="AK8" s="246">
        <v>65.4</v>
      </c>
      <c r="AL8" s="246" t="s">
        <v>20</v>
      </c>
      <c r="AM8" s="247">
        <v>106</v>
      </c>
      <c r="AN8" s="59"/>
    </row>
    <row r="9" spans="2:40" ht="15.75" customHeight="1">
      <c r="B9" s="393" t="s">
        <v>0</v>
      </c>
      <c r="C9" s="409" t="s">
        <v>13</v>
      </c>
      <c r="D9" s="411" t="s">
        <v>14</v>
      </c>
      <c r="E9" s="399" t="s">
        <v>39</v>
      </c>
      <c r="F9" s="401" t="s">
        <v>1</v>
      </c>
      <c r="G9" s="403" t="s">
        <v>8</v>
      </c>
      <c r="H9" s="403" t="s">
        <v>8</v>
      </c>
      <c r="I9" s="405" t="s">
        <v>8</v>
      </c>
      <c r="J9" s="407" t="s">
        <v>8</v>
      </c>
      <c r="K9" s="380" t="s">
        <v>5</v>
      </c>
      <c r="L9" s="382"/>
      <c r="M9" s="380" t="s">
        <v>6</v>
      </c>
      <c r="N9" s="381"/>
      <c r="O9" s="380" t="s">
        <v>7</v>
      </c>
      <c r="P9" s="382"/>
      <c r="Q9" s="380" t="s">
        <v>3</v>
      </c>
      <c r="R9" s="381"/>
      <c r="S9" s="382"/>
      <c r="T9" s="59"/>
      <c r="V9" s="393" t="s">
        <v>0</v>
      </c>
      <c r="W9" s="409" t="s">
        <v>13</v>
      </c>
      <c r="X9" s="411" t="s">
        <v>14</v>
      </c>
      <c r="Y9" s="399" t="s">
        <v>39</v>
      </c>
      <c r="Z9" s="401" t="s">
        <v>1</v>
      </c>
      <c r="AA9" s="403" t="s">
        <v>8</v>
      </c>
      <c r="AB9" s="403" t="s">
        <v>8</v>
      </c>
      <c r="AC9" s="405" t="s">
        <v>8</v>
      </c>
      <c r="AD9" s="407" t="s">
        <v>8</v>
      </c>
      <c r="AE9" s="380" t="s">
        <v>5</v>
      </c>
      <c r="AF9" s="382"/>
      <c r="AG9" s="380" t="s">
        <v>6</v>
      </c>
      <c r="AH9" s="381"/>
      <c r="AI9" s="380" t="s">
        <v>7</v>
      </c>
      <c r="AJ9" s="382"/>
      <c r="AK9" s="380" t="s">
        <v>3</v>
      </c>
      <c r="AL9" s="381"/>
      <c r="AM9" s="382"/>
      <c r="AN9" s="59"/>
    </row>
    <row r="10" spans="2:40" ht="15.75" customHeight="1">
      <c r="B10" s="394"/>
      <c r="C10" s="410"/>
      <c r="D10" s="412"/>
      <c r="E10" s="400"/>
      <c r="F10" s="402"/>
      <c r="G10" s="404"/>
      <c r="H10" s="404"/>
      <c r="I10" s="406"/>
      <c r="J10" s="408"/>
      <c r="K10" s="34" t="s">
        <v>23</v>
      </c>
      <c r="L10" s="20" t="s">
        <v>2</v>
      </c>
      <c r="M10" s="68" t="s">
        <v>23</v>
      </c>
      <c r="N10" s="70" t="s">
        <v>2</v>
      </c>
      <c r="O10" s="37" t="s">
        <v>23</v>
      </c>
      <c r="P10" s="20" t="s">
        <v>2</v>
      </c>
      <c r="Q10" s="37" t="s">
        <v>8</v>
      </c>
      <c r="R10" s="34" t="s">
        <v>23</v>
      </c>
      <c r="S10" s="20" t="s">
        <v>2</v>
      </c>
      <c r="T10" s="59"/>
      <c r="V10" s="394"/>
      <c r="W10" s="410"/>
      <c r="X10" s="412"/>
      <c r="Y10" s="400"/>
      <c r="Z10" s="402"/>
      <c r="AA10" s="404"/>
      <c r="AB10" s="404"/>
      <c r="AC10" s="406"/>
      <c r="AD10" s="408"/>
      <c r="AE10" s="34" t="s">
        <v>23</v>
      </c>
      <c r="AF10" s="20" t="s">
        <v>2</v>
      </c>
      <c r="AG10" s="68" t="s">
        <v>23</v>
      </c>
      <c r="AH10" s="70" t="s">
        <v>2</v>
      </c>
      <c r="AI10" s="37" t="s">
        <v>23</v>
      </c>
      <c r="AJ10" s="20" t="s">
        <v>2</v>
      </c>
      <c r="AK10" s="37" t="s">
        <v>8</v>
      </c>
      <c r="AL10" s="34" t="s">
        <v>23</v>
      </c>
      <c r="AM10" s="20" t="s">
        <v>2</v>
      </c>
      <c r="AN10" s="59"/>
    </row>
    <row r="11" spans="2:40" ht="15.75" customHeight="1">
      <c r="B11" s="119">
        <v>1</v>
      </c>
      <c r="C11" s="120">
        <v>266</v>
      </c>
      <c r="D11" s="280">
        <v>212</v>
      </c>
      <c r="E11" s="121">
        <v>9</v>
      </c>
      <c r="F11" s="268">
        <v>4</v>
      </c>
      <c r="G11" s="49">
        <f>SUMIF(M4,"&gt;8",B11)+SUMIF(M4,"&gt;26",B11)+SUMIF(M4,"&gt;44",B11)+SUMIF(M4,"&gt;62",B11)-SUMIF(M4,"&lt;-9",B11)-SUMIF(M4,"&lt;-27",B11)-SUMIF(M4,"&lt;-45",B11)-SUMIF(M4,"&lt;-63",B11)</f>
        <v>1</v>
      </c>
      <c r="H11" s="268" t="str">
        <f aca="true" t="shared" si="0" ref="H11:H19">IF(G11=4,"| | | |",IF(G11=3,"| | |",IF(G11=2,"| |",IF(G11=1,"|",IF(G11=0,"",IF(G11=-1,"- |",G11))))))</f>
        <v>|</v>
      </c>
      <c r="I11" s="82">
        <f>SUMIF(N4,"&gt;8",B11)+SUMIF(N4,"&gt;26",B11)+SUMIF(N4,"&gt;44",B11)+SUMIF(N4,"&gt;62",B11)-SUMIF(N4,"&lt;-9",B11)-SUMIF(N4,"&lt;-27",B11)-SUMIF(N4,"&lt;-45",B11)-SUMIF(N4,"&lt;-63",B11)</f>
        <v>1</v>
      </c>
      <c r="J11" s="123" t="str">
        <f aca="true" t="shared" si="1" ref="J11:J19">IF(I11=4,"| | | |",IF(I11=3,"| | |",IF(I11=2,"| |",IF(I11=1,"|",IF(I11=0,"",IF(I11=-1,"- |",I11))))))</f>
        <v>|</v>
      </c>
      <c r="K11" s="161"/>
      <c r="L11" s="162"/>
      <c r="M11" s="163"/>
      <c r="N11" s="164"/>
      <c r="O11" s="161"/>
      <c r="P11" s="165"/>
      <c r="Q11" s="166"/>
      <c r="R11" s="167"/>
      <c r="S11" s="165"/>
      <c r="T11" s="248"/>
      <c r="U11" s="249"/>
      <c r="V11" s="119">
        <v>1</v>
      </c>
      <c r="W11" s="120">
        <v>266</v>
      </c>
      <c r="X11" s="280">
        <v>212</v>
      </c>
      <c r="Y11" s="121">
        <v>9</v>
      </c>
      <c r="Z11" s="268">
        <v>4</v>
      </c>
      <c r="AA11" s="49">
        <f>SUMIF(AG4,"&gt;8",V11)+SUMIF(AG4,"&gt;26",V11)+SUMIF(AG4,"&gt;44",V11)+SUMIF(AG4,"&gt;62",V11)-SUMIF(AG4,"&lt;-9",V11)-SUMIF(AG4,"&lt;-27",V11)-SUMIF(AG4,"&lt;-45",V11)-SUMIF(AG4,"&lt;-63",V11)</f>
        <v>1</v>
      </c>
      <c r="AB11" s="268" t="str">
        <f aca="true" t="shared" si="2" ref="AB11:AB19">IF(AA11=4,"| | | |",IF(AA11=3,"| | |",IF(AA11=2,"| |",IF(AA11=1,"|",IF(AA11=0,"",IF(AA11=-1,"- |",AA11))))))</f>
        <v>|</v>
      </c>
      <c r="AC11" s="82">
        <f>SUMIF(AH4,"&gt;8",V11)+SUMIF(AH4,"&gt;26",V11)+SUMIF(AH4,"&gt;44",V11)+SUMIF(AH4,"&gt;62",V11)-SUMIF(AH4,"&lt;-9",V11)-SUMIF(AH4,"&lt;-27",V11)-SUMIF(AH4,"&lt;-45",V11)-SUMIF(AH4,"&lt;-63",V11)</f>
        <v>1</v>
      </c>
      <c r="AD11" s="123" t="str">
        <f aca="true" t="shared" si="3" ref="AD11:AD19">IF(AC11=4,"| | | |",IF(AC11=3,"| | |",IF(AC11=2,"| |",IF(AC11=1,"|",IF(AC11=0,"",IF(AC11=-1,"- |",AC11))))))</f>
        <v>|</v>
      </c>
      <c r="AE11" s="161"/>
      <c r="AF11" s="162"/>
      <c r="AG11" s="163"/>
      <c r="AH11" s="164"/>
      <c r="AI11" s="161"/>
      <c r="AJ11" s="165"/>
      <c r="AK11" s="166"/>
      <c r="AL11" s="167"/>
      <c r="AM11" s="165"/>
      <c r="AN11" s="59"/>
    </row>
    <row r="12" spans="2:40" ht="15.75" customHeight="1">
      <c r="B12" s="124">
        <v>2</v>
      </c>
      <c r="C12" s="125">
        <v>138</v>
      </c>
      <c r="D12" s="281">
        <v>126</v>
      </c>
      <c r="E12" s="126">
        <v>15</v>
      </c>
      <c r="F12" s="266">
        <v>3</v>
      </c>
      <c r="G12" s="50">
        <f>SUMIF(M4,"&gt;14",B11)+SUMIF(M4,"&gt;32",B11)+SUMIF(M4,"&gt;50",B11)+SUMIF(M4,"&gt;68",B11)-SUMIF(M4,"&lt;-3",B11)-SUMIF(M4,"&lt;-21",B11)-SUMIF(M4,"&lt;-39",B11)-SUMIF(M4,"&lt;-57",B11)</f>
        <v>1</v>
      </c>
      <c r="H12" s="266" t="str">
        <f t="shared" si="0"/>
        <v>|</v>
      </c>
      <c r="I12" s="83">
        <f>SUMIF(N4,"&gt;14",B11)+SUMIF(N4,"&gt;32",B11)+SUMIF(N4,"&gt;50",B11)+SUMIF(N4,"&gt;68",B11)-SUMIF(N4,"&lt;-3",B11)-SUMIF(N4,"&lt;-21",B11)-SUMIF(N4,"&lt;-39",B11)-SUMIF(N4,"&lt;-57",B11)</f>
        <v>1</v>
      </c>
      <c r="J12" s="127" t="str">
        <f t="shared" si="1"/>
        <v>|</v>
      </c>
      <c r="K12" s="169"/>
      <c r="L12" s="170"/>
      <c r="M12" s="171"/>
      <c r="N12" s="172"/>
      <c r="O12" s="169"/>
      <c r="P12" s="173"/>
      <c r="Q12" s="174"/>
      <c r="R12" s="175"/>
      <c r="S12" s="173"/>
      <c r="T12" s="248"/>
      <c r="U12" s="249"/>
      <c r="V12" s="124">
        <v>2</v>
      </c>
      <c r="W12" s="125">
        <v>138</v>
      </c>
      <c r="X12" s="281">
        <v>126</v>
      </c>
      <c r="Y12" s="126">
        <v>15</v>
      </c>
      <c r="Z12" s="266">
        <v>3</v>
      </c>
      <c r="AA12" s="50">
        <f>SUMIF(AG4,"&gt;14",V11)+SUMIF(AG4,"&gt;32",V11)+SUMIF(AG4,"&gt;50",V11)+SUMIF(AG4,"&gt;68",V11)-SUMIF(AG4,"&lt;-3",V11)-SUMIF(AG4,"&lt;-21",V11)-SUMIF(AG4,"&lt;-39",V11)-SUMIF(AG4,"&lt;-57",V11)</f>
        <v>1</v>
      </c>
      <c r="AB12" s="266" t="str">
        <f t="shared" si="2"/>
        <v>|</v>
      </c>
      <c r="AC12" s="83">
        <f>SUMIF(AH4,"&gt;14",V11)+SUMIF(AH4,"&gt;32",V11)+SUMIF(AH4,"&gt;50",V11)+SUMIF(AH4,"&gt;68",V11)-SUMIF(AH4,"&lt;-3",V11)-SUMIF(AH4,"&lt;-21",V11)-SUMIF(AH4,"&lt;-39",V11)-SUMIF(AH4,"&lt;-57",V11)</f>
        <v>1</v>
      </c>
      <c r="AD12" s="127" t="str">
        <f t="shared" si="3"/>
        <v>|</v>
      </c>
      <c r="AE12" s="169"/>
      <c r="AF12" s="170"/>
      <c r="AG12" s="171"/>
      <c r="AH12" s="172"/>
      <c r="AI12" s="169"/>
      <c r="AJ12" s="173"/>
      <c r="AK12" s="174"/>
      <c r="AL12" s="175"/>
      <c r="AM12" s="173"/>
      <c r="AN12" s="59"/>
    </row>
    <row r="13" spans="2:40" ht="15.75" customHeight="1">
      <c r="B13" s="128">
        <v>3</v>
      </c>
      <c r="C13" s="129">
        <v>240</v>
      </c>
      <c r="D13" s="282">
        <v>230</v>
      </c>
      <c r="E13" s="263">
        <v>13</v>
      </c>
      <c r="F13" s="131">
        <v>4</v>
      </c>
      <c r="G13" s="47">
        <f>SUMIF(M4,"&gt;12",B11)+SUMIF(M4,"&gt;30",B11)+SUMIF(M4,"&gt;48",B11)+SUMIF(M4,"&gt;66",B11)-SUMIF(M4,"&lt;-5",B11)-SUMIF(M4,"&lt;-23",B11)-SUMIF(M4,"&lt;-41",B11)-SUMIF(M4,"&lt;-59",B11)</f>
        <v>1</v>
      </c>
      <c r="H13" s="131" t="str">
        <f t="shared" si="0"/>
        <v>|</v>
      </c>
      <c r="I13" s="84">
        <f>SUMIF(N4,"&gt;12",B11)+SUMIF(N4,"&gt;30",B11)+SUMIF(N4,"&gt;48",B11)+SUMIF(N4,"&gt;66",B11)-SUMIF(N4,"&lt;-5",B11)-SUMIF(N4,"&lt;-23",B11)-SUMIF(N4,"&lt;-41",B11)-SUMIF(N4,"&lt;-59",B11)</f>
        <v>1</v>
      </c>
      <c r="J13" s="132" t="str">
        <f t="shared" si="1"/>
        <v>|</v>
      </c>
      <c r="K13" s="177"/>
      <c r="L13" s="178"/>
      <c r="M13" s="179"/>
      <c r="N13" s="180"/>
      <c r="O13" s="177"/>
      <c r="P13" s="181"/>
      <c r="Q13" s="182"/>
      <c r="R13" s="183"/>
      <c r="S13" s="181"/>
      <c r="T13" s="248"/>
      <c r="U13" s="249"/>
      <c r="V13" s="128">
        <v>3</v>
      </c>
      <c r="W13" s="129">
        <v>240</v>
      </c>
      <c r="X13" s="282">
        <v>230</v>
      </c>
      <c r="Y13" s="263">
        <v>13</v>
      </c>
      <c r="Z13" s="131">
        <v>4</v>
      </c>
      <c r="AA13" s="47">
        <f>SUMIF(AG4,"&gt;12",V11)+SUMIF(AG4,"&gt;30",V11)+SUMIF(AG4,"&gt;48",V11)+SUMIF(AG4,"&gt;66",V11)-SUMIF(AG4,"&lt;-5",V11)-SUMIF(AG4,"&lt;-23",V11)-SUMIF(AG4,"&lt;-41",V11)-SUMIF(AG4,"&lt;-59",V11)</f>
        <v>1</v>
      </c>
      <c r="AB13" s="131" t="str">
        <f t="shared" si="2"/>
        <v>|</v>
      </c>
      <c r="AC13" s="84">
        <f>SUMIF(AH4,"&gt;12",V11)+SUMIF(AH4,"&gt;30",V11)+SUMIF(AH4,"&gt;48",V11)+SUMIF(AH4,"&gt;66",V11)-SUMIF(AH4,"&lt;-5",V11)-SUMIF(AH4,"&lt;-23",V11)-SUMIF(AH4,"&lt;-41",V11)-SUMIF(AH4,"&lt;-59",V11)</f>
        <v>1</v>
      </c>
      <c r="AD13" s="132" t="str">
        <f t="shared" si="3"/>
        <v>|</v>
      </c>
      <c r="AE13" s="177"/>
      <c r="AF13" s="178"/>
      <c r="AG13" s="179"/>
      <c r="AH13" s="180"/>
      <c r="AI13" s="177"/>
      <c r="AJ13" s="181"/>
      <c r="AK13" s="182"/>
      <c r="AL13" s="183"/>
      <c r="AM13" s="181"/>
      <c r="AN13" s="59"/>
    </row>
    <row r="14" spans="2:40" ht="15.75" customHeight="1">
      <c r="B14" s="119">
        <v>4</v>
      </c>
      <c r="C14" s="120">
        <v>335</v>
      </c>
      <c r="D14" s="280">
        <v>315</v>
      </c>
      <c r="E14" s="121">
        <v>3</v>
      </c>
      <c r="F14" s="268">
        <v>4</v>
      </c>
      <c r="G14" s="49">
        <f>SUMIF(M4,"&gt;2",B11)+SUMIF(M4,"&gt;20",B11)+SUMIF(M4,"&gt;38",B11)+SUMIF(M4,"&gt;56",B11)-SUMIF(M4,"&lt;-15",B11)-SUMIF(M4,"&lt;-33",B11)-SUMIF(M4,"&lt;-51",B11)-SUMIF(M4,"&lt;-69",B11)</f>
        <v>2</v>
      </c>
      <c r="H14" s="268" t="str">
        <f t="shared" si="0"/>
        <v>| |</v>
      </c>
      <c r="I14" s="82">
        <f>SUMIF(N4,"&gt;2",B11)+SUMIF(N4,"&gt;20",B11)+SUMIF(N4,"&gt;38",B11)+SUMIF(N4,"&gt;56",B11)-SUMIF(N4,"&lt;-15",B11)-SUMIF(N4,"&lt;-33",B11)-SUMIF(N4,"&lt;-51",B11)-SUMIF(N4,"&lt;-69",B11)</f>
        <v>1</v>
      </c>
      <c r="J14" s="123" t="str">
        <f t="shared" si="1"/>
        <v>|</v>
      </c>
      <c r="K14" s="161"/>
      <c r="L14" s="165"/>
      <c r="M14" s="163"/>
      <c r="N14" s="164"/>
      <c r="O14" s="161"/>
      <c r="P14" s="165"/>
      <c r="Q14" s="166"/>
      <c r="R14" s="167"/>
      <c r="S14" s="165"/>
      <c r="T14" s="248"/>
      <c r="U14" s="249"/>
      <c r="V14" s="119">
        <v>4</v>
      </c>
      <c r="W14" s="120">
        <v>335</v>
      </c>
      <c r="X14" s="280">
        <v>315</v>
      </c>
      <c r="Y14" s="121">
        <v>3</v>
      </c>
      <c r="Z14" s="268">
        <v>4</v>
      </c>
      <c r="AA14" s="49">
        <f>SUMIF(AG4,"&gt;2",V11)+SUMIF(AG4,"&gt;20",V11)+SUMIF(AG4,"&gt;38",V11)+SUMIF(AG4,"&gt;56",V11)-SUMIF(AG4,"&lt;-15",V11)-SUMIF(AG4,"&lt;-33",V11)-SUMIF(AG4,"&lt;-51",V11)-SUMIF(AG4,"&lt;-69",V11)</f>
        <v>2</v>
      </c>
      <c r="AB14" s="268" t="str">
        <f t="shared" si="2"/>
        <v>| |</v>
      </c>
      <c r="AC14" s="82">
        <f>SUMIF(AH4,"&gt;2",V11)+SUMIF(AH4,"&gt;20",V11)+SUMIF(AH4,"&gt;38",V11)+SUMIF(AH4,"&gt;56",V11)-SUMIF(AH4,"&lt;-15",V11)-SUMIF(AH4,"&lt;-33",V11)-SUMIF(AH4,"&lt;-51",V11)-SUMIF(AH4,"&lt;-69",V11)</f>
        <v>1</v>
      </c>
      <c r="AD14" s="123" t="str">
        <f t="shared" si="3"/>
        <v>|</v>
      </c>
      <c r="AE14" s="161"/>
      <c r="AF14" s="165"/>
      <c r="AG14" s="163"/>
      <c r="AH14" s="164"/>
      <c r="AI14" s="161"/>
      <c r="AJ14" s="165"/>
      <c r="AK14" s="166"/>
      <c r="AL14" s="167"/>
      <c r="AM14" s="165"/>
      <c r="AN14" s="59"/>
    </row>
    <row r="15" spans="2:40" ht="15.75" customHeight="1">
      <c r="B15" s="124">
        <v>5</v>
      </c>
      <c r="C15" s="125">
        <v>290</v>
      </c>
      <c r="D15" s="281">
        <v>256</v>
      </c>
      <c r="E15" s="126">
        <v>7</v>
      </c>
      <c r="F15" s="266">
        <v>4</v>
      </c>
      <c r="G15" s="50">
        <f>SUMIF(M4,"&gt;6",B11)+SUMIF(M4,"&gt;24",B11)+SUMIF(M4,"&gt;42",B11)+SUMIF(M4,"&gt;60",B11)-SUMIF(M4,"&lt;-11",B11)-SUMIF(M4,"&lt;-29",B11)-SUMIF(M4,"&lt;-47",B11)-SUMIF(M4,"&lt;-65",B11)</f>
        <v>1</v>
      </c>
      <c r="H15" s="266" t="str">
        <f t="shared" si="0"/>
        <v>|</v>
      </c>
      <c r="I15" s="83">
        <f>SUMIF(N4,"&gt;6",B11)+SUMIF(N4,"&gt;24",B11)+SUMIF(N4,"&gt;42",B11)+SUMIF(N4,"&gt;60",B11)-SUMIF(N4,"&lt;-11",B11)-SUMIF(N4,"&lt;-29",B11)-SUMIF(N4,"&lt;-47",B11)-SUMIF(N4,"&lt;-65",B11)</f>
        <v>1</v>
      </c>
      <c r="J15" s="127" t="str">
        <f t="shared" si="1"/>
        <v>|</v>
      </c>
      <c r="K15" s="169"/>
      <c r="L15" s="173"/>
      <c r="M15" s="171"/>
      <c r="N15" s="172"/>
      <c r="O15" s="169"/>
      <c r="P15" s="173"/>
      <c r="Q15" s="174"/>
      <c r="R15" s="175"/>
      <c r="S15" s="173"/>
      <c r="T15" s="248"/>
      <c r="U15" s="249"/>
      <c r="V15" s="124">
        <v>5</v>
      </c>
      <c r="W15" s="125">
        <v>290</v>
      </c>
      <c r="X15" s="281">
        <v>256</v>
      </c>
      <c r="Y15" s="126">
        <v>7</v>
      </c>
      <c r="Z15" s="266">
        <v>4</v>
      </c>
      <c r="AA15" s="50">
        <f>SUMIF(AG4,"&gt;6",V11)+SUMIF(AG4,"&gt;24",V11)+SUMIF(AG4,"&gt;42",V11)+SUMIF(AG4,"&gt;60",V11)-SUMIF(AG4,"&lt;-11",V11)-SUMIF(AG4,"&lt;-29",V11)-SUMIF(AG4,"&lt;-47",V11)-SUMIF(AG4,"&lt;-65",V11)</f>
        <v>1</v>
      </c>
      <c r="AB15" s="266" t="str">
        <f t="shared" si="2"/>
        <v>|</v>
      </c>
      <c r="AC15" s="83">
        <f>SUMIF(AH4,"&gt;6",V11)+SUMIF(AH4,"&gt;24",V11)+SUMIF(AH4,"&gt;42",V11)+SUMIF(AH4,"&gt;60",V11)-SUMIF(AH4,"&lt;-11",V11)-SUMIF(AH4,"&lt;-29",V11)-SUMIF(AH4,"&lt;-47",V11)-SUMIF(AH4,"&lt;-65",V11)</f>
        <v>1</v>
      </c>
      <c r="AD15" s="127" t="str">
        <f t="shared" si="3"/>
        <v>|</v>
      </c>
      <c r="AE15" s="169"/>
      <c r="AF15" s="173"/>
      <c r="AG15" s="171"/>
      <c r="AH15" s="172"/>
      <c r="AI15" s="169"/>
      <c r="AJ15" s="173"/>
      <c r="AK15" s="174"/>
      <c r="AL15" s="175"/>
      <c r="AM15" s="173"/>
      <c r="AN15" s="59"/>
    </row>
    <row r="16" spans="2:40" ht="15.75" customHeight="1">
      <c r="B16" s="128">
        <v>6</v>
      </c>
      <c r="C16" s="129">
        <v>175</v>
      </c>
      <c r="D16" s="282">
        <v>165</v>
      </c>
      <c r="E16" s="263">
        <v>11</v>
      </c>
      <c r="F16" s="131">
        <v>3</v>
      </c>
      <c r="G16" s="47">
        <f>SUMIF(M4,"&gt;10",B11)+SUMIF(M4,"&gt;28",B11)+SUMIF(M4,"&gt;46",B11)+SUMIF(M4,"&gt;64",B11)-SUMIF(M4,"&lt;-7",B11)-SUMIF(M4,"&lt;-25",B11)-SUMIF(M4,"&lt;-43",B11)-SUMIF(M4,"&lt;-61",B11)</f>
        <v>1</v>
      </c>
      <c r="H16" s="131" t="str">
        <f t="shared" si="0"/>
        <v>|</v>
      </c>
      <c r="I16" s="84">
        <f>SUMIF(N4,"&gt;10",B11)+SUMIF(N4,"&gt;28",B11)+SUMIF(N4,"&gt;46",B11)+SUMIF(N4,"&gt;64",B11)-SUMIF(N4,"&lt;-7",B11)-SUMIF(N4,"&lt;-25",B11)-SUMIF(N4,"&lt;-43",B11)-SUMIF(N4,"&lt;-61",B11)</f>
        <v>1</v>
      </c>
      <c r="J16" s="132" t="str">
        <f t="shared" si="1"/>
        <v>|</v>
      </c>
      <c r="K16" s="177"/>
      <c r="L16" s="181"/>
      <c r="M16" s="179"/>
      <c r="N16" s="180"/>
      <c r="O16" s="177"/>
      <c r="P16" s="181"/>
      <c r="Q16" s="182"/>
      <c r="R16" s="183"/>
      <c r="S16" s="181"/>
      <c r="T16" s="248"/>
      <c r="U16" s="249"/>
      <c r="V16" s="128">
        <v>6</v>
      </c>
      <c r="W16" s="129">
        <v>175</v>
      </c>
      <c r="X16" s="282">
        <v>165</v>
      </c>
      <c r="Y16" s="263">
        <v>11</v>
      </c>
      <c r="Z16" s="131">
        <v>3</v>
      </c>
      <c r="AA16" s="47">
        <f>SUMIF(AG4,"&gt;10",V11)+SUMIF(AG4,"&gt;28",V11)+SUMIF(AG4,"&gt;46",V11)+SUMIF(AG4,"&gt;64",V11)-SUMIF(AG4,"&lt;-7",V11)-SUMIF(AG4,"&lt;-25",V11)-SUMIF(AG4,"&lt;-43",V11)-SUMIF(AG4,"&lt;-61",V11)</f>
        <v>1</v>
      </c>
      <c r="AB16" s="131" t="str">
        <f t="shared" si="2"/>
        <v>|</v>
      </c>
      <c r="AC16" s="84">
        <f>SUMIF(AH4,"&gt;10",V11)+SUMIF(AH4,"&gt;28",V11)+SUMIF(AH4,"&gt;46",V11)+SUMIF(AH4,"&gt;64",V11)-SUMIF(AH4,"&lt;-7",V11)-SUMIF(AH4,"&lt;-25",V11)-SUMIF(AH4,"&lt;-43",V11)-SUMIF(AH4,"&lt;-61",V11)</f>
        <v>1</v>
      </c>
      <c r="AD16" s="132" t="str">
        <f t="shared" si="3"/>
        <v>|</v>
      </c>
      <c r="AE16" s="177"/>
      <c r="AF16" s="181"/>
      <c r="AG16" s="179"/>
      <c r="AH16" s="180"/>
      <c r="AI16" s="177"/>
      <c r="AJ16" s="181"/>
      <c r="AK16" s="182"/>
      <c r="AL16" s="183"/>
      <c r="AM16" s="181"/>
      <c r="AN16" s="59"/>
    </row>
    <row r="17" spans="2:40" ht="15.75" customHeight="1">
      <c r="B17" s="119">
        <v>7</v>
      </c>
      <c r="C17" s="120">
        <v>465</v>
      </c>
      <c r="D17" s="280">
        <v>400</v>
      </c>
      <c r="E17" s="121">
        <v>1</v>
      </c>
      <c r="F17" s="268">
        <v>5</v>
      </c>
      <c r="G17" s="49">
        <f>SUMIF(M4,"&gt;0",B11)+SUMIF(M4,"&gt;18",B11)+SUMIF(M4,"&gt;36",B11)+SUMIF(M4,"&gt;54",B11)-SUMIF(M4,"&lt;-17",B11)-SUMIF(M4,"&lt;-35",B11)-SUMIF(M4,"&lt;-53",B11)-SUMIF(M4,"&lt;-71",B11)</f>
        <v>2</v>
      </c>
      <c r="H17" s="268" t="str">
        <f t="shared" si="0"/>
        <v>| |</v>
      </c>
      <c r="I17" s="82">
        <f>SUMIF(N4,"&gt;0",B11)+SUMIF(N4,"&gt;18",B11)+SUMIF(N4,"&gt;36",B11)+SUMIF(N4,"&gt;54",B11)-SUMIF(N4,"&lt;-17",B11)-SUMIF(N4,"&lt;-35",B11)-SUMIF(N4,"&lt;-53",B11)-SUMIF(N4,"&lt;-71",B11)</f>
        <v>2</v>
      </c>
      <c r="J17" s="123" t="str">
        <f t="shared" si="1"/>
        <v>| |</v>
      </c>
      <c r="K17" s="161"/>
      <c r="L17" s="165"/>
      <c r="M17" s="163"/>
      <c r="N17" s="164"/>
      <c r="O17" s="161"/>
      <c r="P17" s="165"/>
      <c r="Q17" s="166"/>
      <c r="R17" s="167"/>
      <c r="S17" s="165"/>
      <c r="T17" s="248"/>
      <c r="U17" s="249"/>
      <c r="V17" s="119">
        <v>7</v>
      </c>
      <c r="W17" s="120">
        <v>465</v>
      </c>
      <c r="X17" s="280">
        <v>400</v>
      </c>
      <c r="Y17" s="121">
        <v>1</v>
      </c>
      <c r="Z17" s="268">
        <v>5</v>
      </c>
      <c r="AA17" s="49">
        <f>SUMIF(AG4,"&gt;0",V11)+SUMIF(AG4,"&gt;18",V11)+SUMIF(AG4,"&gt;36",V11)+SUMIF(AG4,"&gt;54",V11)-SUMIF(AG4,"&lt;-17",V11)-SUMIF(AG4,"&lt;-35",V11)-SUMIF(AG4,"&lt;-53",V11)-SUMIF(AG4,"&lt;-71",V11)</f>
        <v>2</v>
      </c>
      <c r="AB17" s="268" t="str">
        <f t="shared" si="2"/>
        <v>| |</v>
      </c>
      <c r="AC17" s="82">
        <f>SUMIF(AH4,"&gt;0",V11)+SUMIF(AH4,"&gt;18",V11)+SUMIF(AH4,"&gt;36",V11)+SUMIF(AH4,"&gt;54",V11)-SUMIF(AH4,"&lt;-17",V11)-SUMIF(AH4,"&lt;-35",V11)-SUMIF(AH4,"&lt;-53",V11)-SUMIF(AH4,"&lt;-71",V11)</f>
        <v>2</v>
      </c>
      <c r="AD17" s="123" t="str">
        <f t="shared" si="3"/>
        <v>| |</v>
      </c>
      <c r="AE17" s="161"/>
      <c r="AF17" s="165"/>
      <c r="AG17" s="163"/>
      <c r="AH17" s="164"/>
      <c r="AI17" s="161"/>
      <c r="AJ17" s="165"/>
      <c r="AK17" s="166"/>
      <c r="AL17" s="167"/>
      <c r="AM17" s="165"/>
      <c r="AN17" s="59"/>
    </row>
    <row r="18" spans="2:40" ht="15.75" customHeight="1">
      <c r="B18" s="124">
        <v>8</v>
      </c>
      <c r="C18" s="125">
        <v>304</v>
      </c>
      <c r="D18" s="281">
        <v>215</v>
      </c>
      <c r="E18" s="126">
        <v>17</v>
      </c>
      <c r="F18" s="266">
        <v>4</v>
      </c>
      <c r="G18" s="50">
        <f>SUMIF(M4,"&gt;16",B11)+SUMIF(M4,"&gt;34",B11)+SUMIF(M4,"&gt;52",B11)+SUMIF(M4,"&gt;70",B11)-SUMIF(M4,"&lt;-1",B11)-SUMIF(M4,"&lt;-19",B11)-SUMIF(M4,"&lt;-37",B11)-SUMIF(M4,"&lt;-55",B11)</f>
        <v>1</v>
      </c>
      <c r="H18" s="266" t="str">
        <f t="shared" si="0"/>
        <v>|</v>
      </c>
      <c r="I18" s="83">
        <f>SUMIF(N4,"&gt;16",B11)+SUMIF(N4,"&gt;34",B11)+SUMIF(N4,"&gt;52",B11)+SUMIF(N4,"&gt;70",B11)-SUMIF(N4,"&lt;-1",B11)-SUMIF(N4,"&lt;-19",B11)-SUMIF(N4,"&lt;-37",B11)-SUMIF(N4,"&lt;-55",B11)</f>
        <v>1</v>
      </c>
      <c r="J18" s="127" t="str">
        <f t="shared" si="1"/>
        <v>|</v>
      </c>
      <c r="K18" s="169"/>
      <c r="L18" s="173"/>
      <c r="M18" s="171"/>
      <c r="N18" s="172"/>
      <c r="O18" s="169"/>
      <c r="P18" s="173"/>
      <c r="Q18" s="174"/>
      <c r="R18" s="175"/>
      <c r="S18" s="173"/>
      <c r="T18" s="248"/>
      <c r="U18" s="249"/>
      <c r="V18" s="124">
        <v>8</v>
      </c>
      <c r="W18" s="125">
        <v>304</v>
      </c>
      <c r="X18" s="281">
        <v>215</v>
      </c>
      <c r="Y18" s="126">
        <v>17</v>
      </c>
      <c r="Z18" s="266">
        <v>4</v>
      </c>
      <c r="AA18" s="50">
        <f>SUMIF(AG4,"&gt;16",V11)+SUMIF(AG4,"&gt;34",V11)+SUMIF(AG4,"&gt;52",V11)+SUMIF(AG4,"&gt;70",V11)-SUMIF(AG4,"&lt;-1",V11)-SUMIF(AG4,"&lt;-19",V11)-SUMIF(AG4,"&lt;-37",V11)-SUMIF(AG4,"&lt;-55",V11)</f>
        <v>1</v>
      </c>
      <c r="AB18" s="266" t="str">
        <f t="shared" si="2"/>
        <v>|</v>
      </c>
      <c r="AC18" s="83">
        <f>SUMIF(AH4,"&gt;16",V11)+SUMIF(AH4,"&gt;34",V11)+SUMIF(AH4,"&gt;52",V11)+SUMIF(AH4,"&gt;70",V11)-SUMIF(AH4,"&lt;-1",V11)-SUMIF(AH4,"&lt;-19",V11)-SUMIF(AH4,"&lt;-37",V11)-SUMIF(AH4,"&lt;-55",V11)</f>
        <v>1</v>
      </c>
      <c r="AD18" s="127" t="str">
        <f t="shared" si="3"/>
        <v>|</v>
      </c>
      <c r="AE18" s="169"/>
      <c r="AF18" s="173"/>
      <c r="AG18" s="171"/>
      <c r="AH18" s="172"/>
      <c r="AI18" s="169"/>
      <c r="AJ18" s="173"/>
      <c r="AK18" s="174"/>
      <c r="AL18" s="175"/>
      <c r="AM18" s="173"/>
      <c r="AN18" s="59"/>
    </row>
    <row r="19" spans="2:40" ht="15.75" customHeight="1">
      <c r="B19" s="265">
        <v>9</v>
      </c>
      <c r="C19" s="134">
        <v>278</v>
      </c>
      <c r="D19" s="283">
        <v>269</v>
      </c>
      <c r="E19" s="263">
        <v>5</v>
      </c>
      <c r="F19" s="131">
        <v>4</v>
      </c>
      <c r="G19" s="47">
        <f>SUMIF(M4,"&gt;4",B11)+SUMIF(M4,"&gt;22",B11)+SUMIF(M4,"&gt;40",B11)+SUMIF(M4,"&gt;58",B11)-SUMIF(M4,"&lt;-13",B11)-SUMIF(M4,"&lt;-31",B11)-SUMIF(M4,"&lt;-49",B11)-SUMIF(M4,"&lt;-67",B11)</f>
        <v>2</v>
      </c>
      <c r="H19" s="131" t="str">
        <f t="shared" si="0"/>
        <v>| |</v>
      </c>
      <c r="I19" s="84">
        <f>SUMIF(N4,"&gt;4",B11)+SUMIF(N4,"&gt;22",B11)+SUMIF(N4,"&gt;40",B11)+SUMIF(N4,"&gt;58",B11)-SUMIF(N4,"&lt;-13",B11)-SUMIF(N4,"&lt;-31",B11)-SUMIF(N4,"&lt;-49",B11)-SUMIF(N4,"&lt;-67",B11)</f>
        <v>1</v>
      </c>
      <c r="J19" s="132" t="str">
        <f t="shared" si="1"/>
        <v>|</v>
      </c>
      <c r="K19" s="177"/>
      <c r="L19" s="181"/>
      <c r="M19" s="179"/>
      <c r="N19" s="180"/>
      <c r="O19" s="262"/>
      <c r="P19" s="186"/>
      <c r="Q19" s="187"/>
      <c r="R19" s="264"/>
      <c r="S19" s="186"/>
      <c r="T19" s="248"/>
      <c r="U19" s="249"/>
      <c r="V19" s="265">
        <v>9</v>
      </c>
      <c r="W19" s="134">
        <v>278</v>
      </c>
      <c r="X19" s="283">
        <v>269</v>
      </c>
      <c r="Y19" s="263">
        <v>5</v>
      </c>
      <c r="Z19" s="131">
        <v>4</v>
      </c>
      <c r="AA19" s="47">
        <f>SUMIF(AG4,"&gt;4",V11)+SUMIF(AG4,"&gt;22",V11)+SUMIF(AG4,"&gt;40",V11)+SUMIF(AG4,"&gt;58",V11)-SUMIF(AG4,"&lt;-13",V11)-SUMIF(AG4,"&lt;-31",V11)-SUMIF(AG4,"&lt;-49",V11)-SUMIF(AG4,"&lt;-67",V11)</f>
        <v>2</v>
      </c>
      <c r="AB19" s="131" t="str">
        <f t="shared" si="2"/>
        <v>| |</v>
      </c>
      <c r="AC19" s="84">
        <f>SUMIF(AH4,"&gt;4",V11)+SUMIF(AH4,"&gt;22",V11)+SUMIF(AH4,"&gt;40",V11)+SUMIF(AH4,"&gt;58",V11)-SUMIF(AH4,"&lt;-13",V11)-SUMIF(AH4,"&lt;-31",V11)-SUMIF(AH4,"&lt;-49",V11)-SUMIF(AH4,"&lt;-67",V11)</f>
        <v>1</v>
      </c>
      <c r="AD19" s="132" t="str">
        <f t="shared" si="3"/>
        <v>|</v>
      </c>
      <c r="AE19" s="177"/>
      <c r="AF19" s="181"/>
      <c r="AG19" s="179"/>
      <c r="AH19" s="180"/>
      <c r="AI19" s="185"/>
      <c r="AJ19" s="186"/>
      <c r="AK19" s="187"/>
      <c r="AL19" s="188"/>
      <c r="AM19" s="186"/>
      <c r="AN19" s="59"/>
    </row>
    <row r="20" spans="2:40" ht="15.75" customHeight="1">
      <c r="B20" s="135" t="s">
        <v>4</v>
      </c>
      <c r="C20" s="136">
        <f>SUM(C11:C19)</f>
        <v>2491</v>
      </c>
      <c r="D20" s="284">
        <f>SUM(D11:D19)</f>
        <v>2188</v>
      </c>
      <c r="E20" s="137" t="s">
        <v>4</v>
      </c>
      <c r="F20" s="138">
        <f>SUM(F11:F19)</f>
        <v>35</v>
      </c>
      <c r="G20" s="48">
        <f>SUM(G11:G19)</f>
        <v>12</v>
      </c>
      <c r="H20" s="48">
        <f>G20</f>
        <v>12</v>
      </c>
      <c r="I20" s="139">
        <f>SUM(I11:I19)</f>
        <v>10</v>
      </c>
      <c r="J20" s="140">
        <f>I20</f>
        <v>10</v>
      </c>
      <c r="K20" s="191"/>
      <c r="L20" s="192"/>
      <c r="M20" s="193"/>
      <c r="N20" s="194"/>
      <c r="O20" s="195"/>
      <c r="P20" s="192"/>
      <c r="Q20" s="196"/>
      <c r="R20" s="195"/>
      <c r="S20" s="192"/>
      <c r="T20" s="248"/>
      <c r="U20" s="249"/>
      <c r="V20" s="135" t="s">
        <v>4</v>
      </c>
      <c r="W20" s="136">
        <f>SUM(W11:W19)</f>
        <v>2491</v>
      </c>
      <c r="X20" s="284">
        <f>SUM(X11:X19)</f>
        <v>2188</v>
      </c>
      <c r="Y20" s="137" t="s">
        <v>4</v>
      </c>
      <c r="Z20" s="138">
        <f>SUM(Z11:Z19)</f>
        <v>35</v>
      </c>
      <c r="AA20" s="48">
        <f>SUM(AA11:AA19)</f>
        <v>12</v>
      </c>
      <c r="AB20" s="48">
        <f>AA20</f>
        <v>12</v>
      </c>
      <c r="AC20" s="139">
        <f>SUM(AC11:AC19)</f>
        <v>10</v>
      </c>
      <c r="AD20" s="140">
        <f>AC20</f>
        <v>10</v>
      </c>
      <c r="AE20" s="191"/>
      <c r="AF20" s="192"/>
      <c r="AG20" s="193"/>
      <c r="AH20" s="194"/>
      <c r="AI20" s="195"/>
      <c r="AJ20" s="192"/>
      <c r="AK20" s="196"/>
      <c r="AL20" s="195"/>
      <c r="AM20" s="192"/>
      <c r="AN20" s="59"/>
    </row>
    <row r="21" spans="1:40" ht="11.25" customHeight="1">
      <c r="A21" s="5"/>
      <c r="B21" s="383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222"/>
      <c r="U21" s="222"/>
      <c r="V21" s="383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5"/>
    </row>
    <row r="22" spans="1:40" ht="11.25" customHeight="1">
      <c r="A22" s="5"/>
      <c r="B22" s="385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222"/>
      <c r="U22" s="222"/>
      <c r="V22" s="385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5"/>
    </row>
    <row r="23" spans="2:40" ht="15.75" customHeight="1">
      <c r="B23" s="360" t="s">
        <v>0</v>
      </c>
      <c r="C23" s="376" t="s">
        <v>13</v>
      </c>
      <c r="D23" s="378" t="s">
        <v>14</v>
      </c>
      <c r="E23" s="366" t="s">
        <v>39</v>
      </c>
      <c r="F23" s="368" t="s">
        <v>1</v>
      </c>
      <c r="G23" s="370" t="s">
        <v>8</v>
      </c>
      <c r="H23" s="370" t="s">
        <v>8</v>
      </c>
      <c r="I23" s="372" t="s">
        <v>8</v>
      </c>
      <c r="J23" s="374" t="s">
        <v>8</v>
      </c>
      <c r="K23" s="349" t="s">
        <v>5</v>
      </c>
      <c r="L23" s="350"/>
      <c r="M23" s="349" t="s">
        <v>6</v>
      </c>
      <c r="N23" s="351"/>
      <c r="O23" s="349" t="s">
        <v>7</v>
      </c>
      <c r="P23" s="350"/>
      <c r="Q23" s="349" t="s">
        <v>3</v>
      </c>
      <c r="R23" s="351"/>
      <c r="S23" s="350"/>
      <c r="T23" s="248"/>
      <c r="U23" s="249"/>
      <c r="V23" s="360" t="s">
        <v>0</v>
      </c>
      <c r="W23" s="376" t="s">
        <v>13</v>
      </c>
      <c r="X23" s="378" t="s">
        <v>14</v>
      </c>
      <c r="Y23" s="366" t="s">
        <v>39</v>
      </c>
      <c r="Z23" s="368" t="s">
        <v>1</v>
      </c>
      <c r="AA23" s="370" t="s">
        <v>8</v>
      </c>
      <c r="AB23" s="370" t="s">
        <v>8</v>
      </c>
      <c r="AC23" s="372" t="s">
        <v>8</v>
      </c>
      <c r="AD23" s="374" t="s">
        <v>8</v>
      </c>
      <c r="AE23" s="349" t="s">
        <v>5</v>
      </c>
      <c r="AF23" s="350"/>
      <c r="AG23" s="349" t="s">
        <v>6</v>
      </c>
      <c r="AH23" s="351"/>
      <c r="AI23" s="349" t="s">
        <v>7</v>
      </c>
      <c r="AJ23" s="350"/>
      <c r="AK23" s="349" t="s">
        <v>3</v>
      </c>
      <c r="AL23" s="351"/>
      <c r="AM23" s="350"/>
      <c r="AN23" s="59"/>
    </row>
    <row r="24" spans="2:40" ht="15.75" customHeight="1">
      <c r="B24" s="361"/>
      <c r="C24" s="377"/>
      <c r="D24" s="379"/>
      <c r="E24" s="367"/>
      <c r="F24" s="369"/>
      <c r="G24" s="371"/>
      <c r="H24" s="371"/>
      <c r="I24" s="373"/>
      <c r="J24" s="375"/>
      <c r="K24" s="198" t="s">
        <v>23</v>
      </c>
      <c r="L24" s="199" t="s">
        <v>2</v>
      </c>
      <c r="M24" s="200" t="s">
        <v>23</v>
      </c>
      <c r="N24" s="201" t="s">
        <v>2</v>
      </c>
      <c r="O24" s="202" t="s">
        <v>23</v>
      </c>
      <c r="P24" s="199" t="s">
        <v>2</v>
      </c>
      <c r="Q24" s="202" t="s">
        <v>8</v>
      </c>
      <c r="R24" s="198" t="s">
        <v>23</v>
      </c>
      <c r="S24" s="199" t="s">
        <v>2</v>
      </c>
      <c r="T24" s="248"/>
      <c r="U24" s="249"/>
      <c r="V24" s="361"/>
      <c r="W24" s="377"/>
      <c r="X24" s="379"/>
      <c r="Y24" s="367"/>
      <c r="Z24" s="369"/>
      <c r="AA24" s="371"/>
      <c r="AB24" s="371"/>
      <c r="AC24" s="373"/>
      <c r="AD24" s="375"/>
      <c r="AE24" s="198" t="s">
        <v>23</v>
      </c>
      <c r="AF24" s="199" t="s">
        <v>2</v>
      </c>
      <c r="AG24" s="200" t="s">
        <v>23</v>
      </c>
      <c r="AH24" s="201" t="s">
        <v>2</v>
      </c>
      <c r="AI24" s="202" t="s">
        <v>23</v>
      </c>
      <c r="AJ24" s="199" t="s">
        <v>2</v>
      </c>
      <c r="AK24" s="202" t="s">
        <v>8</v>
      </c>
      <c r="AL24" s="198" t="s">
        <v>23</v>
      </c>
      <c r="AM24" s="199" t="s">
        <v>2</v>
      </c>
      <c r="AN24" s="59"/>
    </row>
    <row r="25" spans="2:40" ht="15.75" customHeight="1">
      <c r="B25" s="119">
        <v>10</v>
      </c>
      <c r="C25" s="120">
        <v>111</v>
      </c>
      <c r="D25" s="280">
        <v>103</v>
      </c>
      <c r="E25" s="121">
        <v>14</v>
      </c>
      <c r="F25" s="268">
        <v>3</v>
      </c>
      <c r="G25" s="49">
        <f>SUMIF(M4,"&gt;13",B11)+SUMIF(M4,"&gt;31",B11)+SUMIF(M4,"&gt;49",B11)+SUMIF(M4,"&gt;67",B11)-SUMIF(M4,"&lt;-4",B11)-SUMIF(M4,"&lt;-22",B11)-SUMIF(M4,"&lt;-40",B11)-SUMIF(M4,"&lt;-58",B11)</f>
        <v>1</v>
      </c>
      <c r="H25" s="268" t="str">
        <f aca="true" t="shared" si="4" ref="H25:H33">IF(G25=4,"| | | |",IF(G25=3,"| | |",IF(G25=2,"| |",IF(G25=1,"|",IF(G25=0,"",IF(G25=-1,"- |",G25))))))</f>
        <v>|</v>
      </c>
      <c r="I25" s="82">
        <f>SUMIF(N4,"&gt;13",B11)+SUMIF(N4,"&gt;31",B11)+SUMIF(N4,"&gt;49",B11)+SUMIF(N4,"&gt;67",B11)-SUMIF(N4,"&lt;-4",B11)-SUMIF(N4,"&lt;-22",B11)-SUMIF(N4,"&lt;-40",B11)-SUMIF(N4,"&lt;-58",B11)</f>
        <v>1</v>
      </c>
      <c r="J25" s="123" t="str">
        <f aca="true" t="shared" si="5" ref="J25:J33">IF(I25=4,"| | | |",IF(I25=3,"| | |",IF(I25=2,"| |",IF(I25=1,"|",IF(I25=0,"",IF(I25=-1,"- |",I25))))))</f>
        <v>|</v>
      </c>
      <c r="K25" s="161"/>
      <c r="L25" s="162"/>
      <c r="M25" s="163"/>
      <c r="N25" s="164"/>
      <c r="O25" s="161"/>
      <c r="P25" s="165"/>
      <c r="Q25" s="166"/>
      <c r="R25" s="167"/>
      <c r="S25" s="165"/>
      <c r="T25" s="248"/>
      <c r="U25" s="249"/>
      <c r="V25" s="119">
        <v>10</v>
      </c>
      <c r="W25" s="120">
        <v>111</v>
      </c>
      <c r="X25" s="280">
        <v>103</v>
      </c>
      <c r="Y25" s="121">
        <v>14</v>
      </c>
      <c r="Z25" s="268">
        <v>3</v>
      </c>
      <c r="AA25" s="49">
        <f>SUMIF(AG4,"&gt;13",V11)+SUMIF(AG4,"&gt;31",V11)+SUMIF(AG4,"&gt;49",V11)+SUMIF(AG4,"&gt;67",V11)-SUMIF(AG4,"&lt;-4",V11)-SUMIF(AG4,"&lt;-22",V11)-SUMIF(AG4,"&lt;-40",V11)-SUMIF(AG4,"&lt;-58",V11)</f>
        <v>1</v>
      </c>
      <c r="AB25" s="268" t="str">
        <f aca="true" t="shared" si="6" ref="AB25:AB33">IF(AA25=4,"| | | |",IF(AA25=3,"| | |",IF(AA25=2,"| |",IF(AA25=1,"|",IF(AA25=0,"",IF(AA25=-1,"- |",AA25))))))</f>
        <v>|</v>
      </c>
      <c r="AC25" s="82">
        <f>SUMIF(AH4,"&gt;13",V11)+SUMIF(AH4,"&gt;31",V11)+SUMIF(AH4,"&gt;49",V11)+SUMIF(AH4,"&gt;67",V11)-SUMIF(AH4,"&lt;-4",V11)-SUMIF(AH4,"&lt;-22",V11)-SUMIF(AH4,"&lt;-40",V11)-SUMIF(AH4,"&lt;-58",V11)</f>
        <v>1</v>
      </c>
      <c r="AD25" s="123" t="str">
        <f aca="true" t="shared" si="7" ref="AD25:AD33">IF(AC25=4,"| | | |",IF(AC25=3,"| | |",IF(AC25=2,"| |",IF(AC25=1,"|",IF(AC25=0,"",IF(AC25=-1,"- |",AC25))))))</f>
        <v>|</v>
      </c>
      <c r="AE25" s="161"/>
      <c r="AF25" s="162"/>
      <c r="AG25" s="163"/>
      <c r="AH25" s="164"/>
      <c r="AI25" s="161"/>
      <c r="AJ25" s="165"/>
      <c r="AK25" s="166"/>
      <c r="AL25" s="167"/>
      <c r="AM25" s="165"/>
      <c r="AN25" s="59"/>
    </row>
    <row r="26" spans="2:40" ht="15.75" customHeight="1">
      <c r="B26" s="124">
        <v>11</v>
      </c>
      <c r="C26" s="125">
        <v>117</v>
      </c>
      <c r="D26" s="281">
        <v>100</v>
      </c>
      <c r="E26" s="126">
        <v>16</v>
      </c>
      <c r="F26" s="266">
        <v>3</v>
      </c>
      <c r="G26" s="50">
        <f>SUMIF(M4,"&gt;15",B11)+SUMIF(M4,"&gt;33",B11)+SUMIF(M4,"&gt;51",B11)+SUMIF(M4,"&gt;69",B11)-SUMIF(M4,"&lt;-2",B11)-SUMIF(M4,"&lt;-20",B11)-SUMIF(M4,"&lt;-38",B11)-SUMIF(M4,"&lt;-56",B11)</f>
        <v>1</v>
      </c>
      <c r="H26" s="266" t="str">
        <f t="shared" si="4"/>
        <v>|</v>
      </c>
      <c r="I26" s="83">
        <f>SUMIF(N4,"&gt;15",B11)+SUMIF(N4,"&gt;33",B11)+SUMIF(N4,"&gt;51",B11)+SUMIF(N4,"&gt;69",B11)-SUMIF(N4,"&lt;-2",B11)-SUMIF(N4,"&lt;-20",B11)-SUMIF(N4,"&lt;-38",B11)-SUMIF(N4,"&lt;-56",B11)</f>
        <v>1</v>
      </c>
      <c r="J26" s="127" t="str">
        <f t="shared" si="5"/>
        <v>|</v>
      </c>
      <c r="K26" s="169"/>
      <c r="L26" s="170"/>
      <c r="M26" s="171"/>
      <c r="N26" s="172"/>
      <c r="O26" s="169"/>
      <c r="P26" s="173"/>
      <c r="Q26" s="174"/>
      <c r="R26" s="175"/>
      <c r="S26" s="173"/>
      <c r="T26" s="248"/>
      <c r="U26" s="249"/>
      <c r="V26" s="124">
        <v>11</v>
      </c>
      <c r="W26" s="125">
        <v>117</v>
      </c>
      <c r="X26" s="281">
        <v>100</v>
      </c>
      <c r="Y26" s="126">
        <v>16</v>
      </c>
      <c r="Z26" s="266">
        <v>3</v>
      </c>
      <c r="AA26" s="50">
        <f>SUMIF(AG4,"&gt;15",V11)+SUMIF(AG4,"&gt;33",V11)+SUMIF(AG4,"&gt;51",V11)+SUMIF(AG4,"&gt;69",V11)-SUMIF(AG4,"&lt;-2",V11)-SUMIF(AG4,"&lt;-20",V11)-SUMIF(AG4,"&lt;-38",V11)-SUMIF(AG4,"&lt;-56",V11)</f>
        <v>1</v>
      </c>
      <c r="AB26" s="266" t="str">
        <f t="shared" si="6"/>
        <v>|</v>
      </c>
      <c r="AC26" s="83">
        <f>SUMIF(AH4,"&gt;15",V11)+SUMIF(AH4,"&gt;33",V11)+SUMIF(AH4,"&gt;51",V11)+SUMIF(AH4,"&gt;69",V11)-SUMIF(AH4,"&lt;-2",V11)-SUMIF(AH4,"&lt;-20",V11)-SUMIF(AH4,"&lt;-38",V11)-SUMIF(AH4,"&lt;-56",V11)</f>
        <v>1</v>
      </c>
      <c r="AD26" s="127" t="str">
        <f t="shared" si="7"/>
        <v>|</v>
      </c>
      <c r="AE26" s="169"/>
      <c r="AF26" s="170"/>
      <c r="AG26" s="171"/>
      <c r="AH26" s="172"/>
      <c r="AI26" s="169"/>
      <c r="AJ26" s="173"/>
      <c r="AK26" s="174"/>
      <c r="AL26" s="175"/>
      <c r="AM26" s="173"/>
      <c r="AN26" s="59"/>
    </row>
    <row r="27" spans="2:40" ht="15.75" customHeight="1">
      <c r="B27" s="141">
        <v>12</v>
      </c>
      <c r="C27" s="270">
        <v>433</v>
      </c>
      <c r="D27" s="286">
        <v>403</v>
      </c>
      <c r="E27" s="143">
        <v>2</v>
      </c>
      <c r="F27" s="267">
        <v>5</v>
      </c>
      <c r="G27" s="51">
        <f>SUMIF(M4,"&gt;1",B11)+SUMIF(M4,"&gt;19",B11)+SUMIF(M4,"&gt;37",B11)+SUMIF(M4,"&gt;55",B11)-SUMIF(M4,"&lt;-16",B11)-SUMIF(M4,"&lt;-34",B11)-SUMIF(M4,"&lt;-52",B11)-SUMIF(M4,"&lt;-70",B11)</f>
        <v>2</v>
      </c>
      <c r="H27" s="131" t="str">
        <f t="shared" si="4"/>
        <v>| |</v>
      </c>
      <c r="I27" s="85">
        <f>SUMIF(N4,"&gt;1",B11)+SUMIF(N4,"&gt;19",B11)+SUMIF(N4,"&gt;37",B11)+SUMIF(N4,"&gt;55",B11)-SUMIF(N4,"&lt;-16",B11)-SUMIF(N4,"&lt;-34",B11)-SUMIF(N4,"&lt;-52",B11)-SUMIF(N4,"&lt;-70",B11)</f>
        <v>1</v>
      </c>
      <c r="J27" s="132" t="str">
        <f t="shared" si="5"/>
        <v>|</v>
      </c>
      <c r="K27" s="177"/>
      <c r="L27" s="178"/>
      <c r="M27" s="179"/>
      <c r="N27" s="180"/>
      <c r="O27" s="177"/>
      <c r="P27" s="181"/>
      <c r="Q27" s="182"/>
      <c r="R27" s="183"/>
      <c r="S27" s="181"/>
      <c r="T27" s="248"/>
      <c r="U27" s="249"/>
      <c r="V27" s="141">
        <v>12</v>
      </c>
      <c r="W27" s="270">
        <v>433</v>
      </c>
      <c r="X27" s="286">
        <v>403</v>
      </c>
      <c r="Y27" s="143">
        <v>2</v>
      </c>
      <c r="Z27" s="267">
        <v>5</v>
      </c>
      <c r="AA27" s="51">
        <f>SUMIF(AG4,"&gt;1",V11)+SUMIF(AG4,"&gt;19",V11)+SUMIF(AG4,"&gt;37",V11)+SUMIF(AG4,"&gt;55",V11)-SUMIF(AG4,"&lt;-16",V11)-SUMIF(AG4,"&lt;-34",V11)-SUMIF(AG4,"&lt;-52",V11)-SUMIF(AG4,"&lt;-70",V11)</f>
        <v>2</v>
      </c>
      <c r="AB27" s="131" t="str">
        <f t="shared" si="6"/>
        <v>| |</v>
      </c>
      <c r="AC27" s="85">
        <f>SUMIF(AH4,"&gt;1",V11)+SUMIF(AH4,"&gt;19",V11)+SUMIF(AH4,"&gt;37",V11)+SUMIF(AH4,"&gt;55",V11)-SUMIF(AH4,"&lt;-16",V11)-SUMIF(AH4,"&lt;-34",V11)-SUMIF(AH4,"&lt;-52",V11)-SUMIF(AH4,"&lt;-70",V11)</f>
        <v>1</v>
      </c>
      <c r="AD27" s="132" t="str">
        <f t="shared" si="7"/>
        <v>|</v>
      </c>
      <c r="AE27" s="177"/>
      <c r="AF27" s="178"/>
      <c r="AG27" s="179"/>
      <c r="AH27" s="180"/>
      <c r="AI27" s="177"/>
      <c r="AJ27" s="181"/>
      <c r="AK27" s="182"/>
      <c r="AL27" s="183"/>
      <c r="AM27" s="181"/>
      <c r="AN27" s="59"/>
    </row>
    <row r="28" spans="2:40" ht="15.75" customHeight="1">
      <c r="B28" s="144">
        <v>13</v>
      </c>
      <c r="C28" s="269">
        <v>279</v>
      </c>
      <c r="D28" s="287">
        <v>171</v>
      </c>
      <c r="E28" s="121">
        <v>12</v>
      </c>
      <c r="F28" s="268">
        <v>4</v>
      </c>
      <c r="G28" s="52">
        <f>SUMIF(M4,"&gt;11",B11)+SUMIF(M4,"&gt;29",B11)+SUMIF(M4,"&gt;47",B11)+SUMIF(M4,"&gt;65",B11)-SUMIF(M4,"&lt;-6",B11)-SUMIF(M4,"&lt;-24",B11)-SUMIF(M4,"&lt;-42",B11)-SUMIF(M4,"&lt;-60",B11)</f>
        <v>1</v>
      </c>
      <c r="H28" s="268" t="str">
        <f t="shared" si="4"/>
        <v>|</v>
      </c>
      <c r="I28" s="79">
        <f>SUMIF(N4,"&gt;11",B11)+SUMIF(N4,"&gt;29",B11)+SUMIF(N4,"&gt;47",B11)+SUMIF(N4,"&gt;65",B11)-SUMIF(N4,"&lt;-6",B11)-SUMIF(N4,"&lt;-24",B11)-SUMIF(N4,"&lt;-42",B11)-SUMIF(N4,"&lt;-60",B11)</f>
        <v>1</v>
      </c>
      <c r="J28" s="123" t="str">
        <f t="shared" si="5"/>
        <v>|</v>
      </c>
      <c r="K28" s="161"/>
      <c r="L28" s="165"/>
      <c r="M28" s="163"/>
      <c r="N28" s="164"/>
      <c r="O28" s="161"/>
      <c r="P28" s="165"/>
      <c r="Q28" s="166"/>
      <c r="R28" s="167"/>
      <c r="S28" s="165"/>
      <c r="T28" s="248"/>
      <c r="U28" s="249"/>
      <c r="V28" s="144">
        <v>13</v>
      </c>
      <c r="W28" s="269">
        <v>279</v>
      </c>
      <c r="X28" s="287">
        <v>171</v>
      </c>
      <c r="Y28" s="121">
        <v>12</v>
      </c>
      <c r="Z28" s="268">
        <v>4</v>
      </c>
      <c r="AA28" s="52">
        <f>SUMIF(AG4,"&gt;11",V11)+SUMIF(AG4,"&gt;29",V11)+SUMIF(AG4,"&gt;47",V11)+SUMIF(AG4,"&gt;65",V11)-SUMIF(AG4,"&lt;-6",V11)-SUMIF(AG4,"&lt;-24",V11)-SUMIF(AG4,"&lt;-42",V11)-SUMIF(AG4,"&lt;-60",V11)</f>
        <v>1</v>
      </c>
      <c r="AB28" s="268" t="str">
        <f t="shared" si="6"/>
        <v>|</v>
      </c>
      <c r="AC28" s="79">
        <f>SUMIF(AH4,"&gt;11",V11)+SUMIF(AH4,"&gt;29",V11)+SUMIF(AH4,"&gt;47",V11)+SUMIF(AH4,"&gt;65",V11)-SUMIF(AH4,"&lt;-6",V11)-SUMIF(AH4,"&lt;-24",V11)-SUMIF(AH4,"&lt;-42",V11)-SUMIF(AH4,"&lt;-60",V11)</f>
        <v>1</v>
      </c>
      <c r="AD28" s="123" t="str">
        <f t="shared" si="7"/>
        <v>|</v>
      </c>
      <c r="AE28" s="161"/>
      <c r="AF28" s="165"/>
      <c r="AG28" s="163"/>
      <c r="AH28" s="164"/>
      <c r="AI28" s="161"/>
      <c r="AJ28" s="165"/>
      <c r="AK28" s="166"/>
      <c r="AL28" s="167"/>
      <c r="AM28" s="165"/>
      <c r="AN28" s="59"/>
    </row>
    <row r="29" spans="2:40" ht="15.75" customHeight="1">
      <c r="B29" s="205">
        <v>14</v>
      </c>
      <c r="C29" s="147">
        <v>271</v>
      </c>
      <c r="D29" s="288">
        <v>166</v>
      </c>
      <c r="E29" s="263">
        <v>10</v>
      </c>
      <c r="F29" s="131">
        <v>4</v>
      </c>
      <c r="G29" s="53">
        <f>SUMIF(M4,"&gt;9",B11)+SUMIF(M4,"&gt;27",B11)+SUMIF(M4,"&gt;45",B11)+SUMIF(M4,"&gt;63",B11)-SUMIF(M4,"&lt;-8",B11)-SUMIF(M4,"&lt;-26",B11)-SUMIF(M4,"&lt;-44",B11)-SUMIF(M4,"&lt;-62",B11)</f>
        <v>1</v>
      </c>
      <c r="H29" s="266" t="str">
        <f t="shared" si="4"/>
        <v>|</v>
      </c>
      <c r="I29" s="86">
        <f>SUMIF(N4,"&gt;9",B11)+SUMIF(N4,"&gt;27",B11)+SUMIF(N4,"&gt;45",B11)+SUMIF(N4,"&gt;63",B11)-SUMIF(N4,"&lt;-8",B11)-SUMIF(N4,"&lt;-26",B11)-SUMIF(N4,"&lt;-44",B11)-SUMIF(N4,"&lt;-62",B11)</f>
        <v>1</v>
      </c>
      <c r="J29" s="127" t="str">
        <f t="shared" si="5"/>
        <v>|</v>
      </c>
      <c r="K29" s="169"/>
      <c r="L29" s="173"/>
      <c r="M29" s="171"/>
      <c r="N29" s="172"/>
      <c r="O29" s="169"/>
      <c r="P29" s="173"/>
      <c r="Q29" s="174"/>
      <c r="R29" s="175"/>
      <c r="S29" s="173"/>
      <c r="T29" s="248"/>
      <c r="U29" s="249"/>
      <c r="V29" s="205">
        <v>14</v>
      </c>
      <c r="W29" s="147">
        <v>271</v>
      </c>
      <c r="X29" s="288">
        <v>166</v>
      </c>
      <c r="Y29" s="263">
        <v>10</v>
      </c>
      <c r="Z29" s="131">
        <v>4</v>
      </c>
      <c r="AA29" s="53">
        <f>SUMIF(AG4,"&gt;9",V11)+SUMIF(AG4,"&gt;27",V11)+SUMIF(AG4,"&gt;45",V11)+SUMIF(AG4,"&gt;63",V11)-SUMIF(AG4,"&lt;-8",V11)-SUMIF(AG4,"&lt;-26",V11)-SUMIF(AG4,"&lt;-44",V11)-SUMIF(AG4,"&lt;-62",V11)</f>
        <v>1</v>
      </c>
      <c r="AB29" s="266" t="str">
        <f t="shared" si="6"/>
        <v>|</v>
      </c>
      <c r="AC29" s="86">
        <f>SUMIF(AH4,"&gt;9",V11)+SUMIF(AH4,"&gt;27",V11)+SUMIF(AH4,"&gt;45",V11)+SUMIF(AH4,"&gt;63",V11)-SUMIF(AH4,"&lt;-8",V11)-SUMIF(AH4,"&lt;-26",V11)-SUMIF(AH4,"&lt;-44",V11)-SUMIF(AH4,"&lt;-62",V11)</f>
        <v>1</v>
      </c>
      <c r="AD29" s="127" t="str">
        <f t="shared" si="7"/>
        <v>|</v>
      </c>
      <c r="AE29" s="169"/>
      <c r="AF29" s="173"/>
      <c r="AG29" s="171"/>
      <c r="AH29" s="172"/>
      <c r="AI29" s="169"/>
      <c r="AJ29" s="173"/>
      <c r="AK29" s="174"/>
      <c r="AL29" s="175"/>
      <c r="AM29" s="173"/>
      <c r="AN29" s="59"/>
    </row>
    <row r="30" spans="2:40" ht="15.75" customHeight="1">
      <c r="B30" s="207">
        <v>15</v>
      </c>
      <c r="C30" s="270">
        <v>90</v>
      </c>
      <c r="D30" s="286">
        <v>79</v>
      </c>
      <c r="E30" s="143">
        <v>18</v>
      </c>
      <c r="F30" s="267">
        <v>3</v>
      </c>
      <c r="G30" s="51">
        <f>SUMIF(M4,"&gt;17",B11)+SUMIF(M4,"&gt;35",B11)+SUMIF(M4,"&gt;53",B11)+SUMIF(M4,"&gt;71",B11)-SUMIF(M4,"&lt;-0",B11)-SUMIF(M4,"&lt;-18",B11)-SUMIF(M4,"&lt;-36",B11)-SUMIF(M4,"&lt;-54",B11)</f>
        <v>1</v>
      </c>
      <c r="H30" s="131" t="str">
        <f t="shared" si="4"/>
        <v>|</v>
      </c>
      <c r="I30" s="85">
        <f>SUMIF(N4,"&gt;17",B11)+SUMIF(N4,"&gt;35",B11)+SUMIF(N4,"&gt;53",B11)+SUMIF(N4,"&gt;71",B11)-SUMIF(N4,"&lt;-0",B11)-SUMIF(N4,"&lt;-18",B11)-SUMIF(N4,"&lt;-36",B11)-SUMIF(N4,"&lt;-54",B11)</f>
        <v>1</v>
      </c>
      <c r="J30" s="132" t="str">
        <f t="shared" si="5"/>
        <v>|</v>
      </c>
      <c r="K30" s="177"/>
      <c r="L30" s="181"/>
      <c r="M30" s="179"/>
      <c r="N30" s="180"/>
      <c r="O30" s="177"/>
      <c r="P30" s="181"/>
      <c r="Q30" s="182"/>
      <c r="R30" s="183"/>
      <c r="S30" s="181"/>
      <c r="T30" s="248"/>
      <c r="U30" s="249"/>
      <c r="V30" s="207">
        <v>15</v>
      </c>
      <c r="W30" s="270">
        <v>90</v>
      </c>
      <c r="X30" s="286">
        <v>79</v>
      </c>
      <c r="Y30" s="143">
        <v>18</v>
      </c>
      <c r="Z30" s="267">
        <v>3</v>
      </c>
      <c r="AA30" s="51">
        <f>SUMIF(AG4,"&gt;17",V11)+SUMIF(AG4,"&gt;35",V11)+SUMIF(AG4,"&gt;53",V11)+SUMIF(AG4,"&gt;71",V11)-SUMIF(AG4,"&lt;-0",V11)-SUMIF(AG4,"&lt;-18",V11)-SUMIF(AG4,"&lt;-36",V11)-SUMIF(AG4,"&lt;-54",V11)</f>
        <v>1</v>
      </c>
      <c r="AB30" s="131" t="str">
        <f t="shared" si="6"/>
        <v>|</v>
      </c>
      <c r="AC30" s="85">
        <f>SUMIF(AH4,"&gt;17",V11)+SUMIF(AH4,"&gt;35",V11)+SUMIF(AH4,"&gt;53",V11)+SUMIF(AH4,"&gt;71",V11)-SUMIF(AH4,"&lt;-0",V11)-SUMIF(AH4,"&lt;-18",V11)-SUMIF(AH4,"&lt;-36",V11)-SUMIF(AH4,"&lt;-54",V11)</f>
        <v>1</v>
      </c>
      <c r="AD30" s="132" t="str">
        <f t="shared" si="7"/>
        <v>|</v>
      </c>
      <c r="AE30" s="177"/>
      <c r="AF30" s="181"/>
      <c r="AG30" s="179"/>
      <c r="AH30" s="180"/>
      <c r="AI30" s="177"/>
      <c r="AJ30" s="181"/>
      <c r="AK30" s="182"/>
      <c r="AL30" s="183"/>
      <c r="AM30" s="181"/>
      <c r="AN30" s="59"/>
    </row>
    <row r="31" spans="2:40" ht="15.75" customHeight="1">
      <c r="B31" s="144">
        <v>16</v>
      </c>
      <c r="C31" s="269">
        <v>434</v>
      </c>
      <c r="D31" s="287">
        <v>370</v>
      </c>
      <c r="E31" s="121">
        <v>4</v>
      </c>
      <c r="F31" s="268">
        <v>5</v>
      </c>
      <c r="G31" s="52">
        <f>SUMIF(M4,"&gt;3",B11)+SUMIF(M4,"&gt;21",B11)+SUMIF(M4,"&gt;39",B11)+SUMIF(M4,"&gt;57",B11)-SUMIF(M4,"&lt;-14",B11)-SUMIF(M4,"&lt;-32",B11)-SUMIF(M4,"&lt;-50",B11)-SUMIF(M4,"&lt;-68",B11)</f>
        <v>2</v>
      </c>
      <c r="H31" s="268" t="str">
        <f t="shared" si="4"/>
        <v>| |</v>
      </c>
      <c r="I31" s="79">
        <f>SUMIF(N4,"&gt;3",B11)+SUMIF(N4,"&gt;21",B11)+SUMIF(N4,"&gt;39",B11)+SUMIF(N4,"&gt;57",B11)-SUMIF(N4,"&lt;-14",B11)-SUMIF(N4,"&lt;-32",B11)-SUMIF(N4,"&lt;-50",B11)-SUMIF(N4,"&lt;-68",B11)</f>
        <v>1</v>
      </c>
      <c r="J31" s="123" t="str">
        <f t="shared" si="5"/>
        <v>|</v>
      </c>
      <c r="K31" s="161"/>
      <c r="L31" s="165"/>
      <c r="M31" s="163"/>
      <c r="N31" s="164"/>
      <c r="O31" s="161"/>
      <c r="P31" s="165"/>
      <c r="Q31" s="166"/>
      <c r="R31" s="167"/>
      <c r="S31" s="165"/>
      <c r="T31" s="248"/>
      <c r="U31" s="249"/>
      <c r="V31" s="144">
        <v>16</v>
      </c>
      <c r="W31" s="269">
        <v>434</v>
      </c>
      <c r="X31" s="287">
        <v>370</v>
      </c>
      <c r="Y31" s="121">
        <v>4</v>
      </c>
      <c r="Z31" s="268">
        <v>5</v>
      </c>
      <c r="AA31" s="52">
        <f>SUMIF(AG4,"&gt;3",V11)+SUMIF(AG4,"&gt;21",V11)+SUMIF(AG4,"&gt;39",V11)+SUMIF(AG4,"&gt;57",V11)-SUMIF(AG4,"&lt;-14",V11)-SUMIF(AG4,"&lt;-32",V11)-SUMIF(AG4,"&lt;-50",V11)-SUMIF(AG4,"&lt;-68",V11)</f>
        <v>2</v>
      </c>
      <c r="AB31" s="268" t="str">
        <f t="shared" si="6"/>
        <v>| |</v>
      </c>
      <c r="AC31" s="79">
        <f>SUMIF(AH4,"&gt;3",V11)+SUMIF(AH4,"&gt;21",V11)+SUMIF(AH4,"&gt;39",V11)+SUMIF(AH4,"&gt;57",V11)-SUMIF(AH4,"&lt;-14",V11)-SUMIF(AH4,"&lt;-32",V11)-SUMIF(AH4,"&lt;-50",V11)-SUMIF(AH4,"&lt;-68",V11)</f>
        <v>1</v>
      </c>
      <c r="AD31" s="123" t="str">
        <f t="shared" si="7"/>
        <v>|</v>
      </c>
      <c r="AE31" s="161"/>
      <c r="AF31" s="165"/>
      <c r="AG31" s="163"/>
      <c r="AH31" s="164"/>
      <c r="AI31" s="161"/>
      <c r="AJ31" s="165"/>
      <c r="AK31" s="166"/>
      <c r="AL31" s="167"/>
      <c r="AM31" s="165"/>
      <c r="AN31" s="59"/>
    </row>
    <row r="32" spans="2:40" ht="15.75" customHeight="1">
      <c r="B32" s="205">
        <v>17</v>
      </c>
      <c r="C32" s="147">
        <v>250</v>
      </c>
      <c r="D32" s="288">
        <v>184</v>
      </c>
      <c r="E32" s="263">
        <v>8</v>
      </c>
      <c r="F32" s="131">
        <v>4</v>
      </c>
      <c r="G32" s="53">
        <f>SUMIF(M4,"&gt;7",B11)+SUMIF(M4,"&gt;25",B11)+SUMIF(M4,"&gt;43",B11)+SUMIF(M4,"&gt;61",B11)-SUMIF(M4,"&lt;-10",B11)-SUMIF(M4,"&lt;-28",B11)-SUMIF(M4,"&lt;-46",B11)-SUMIF(M4,"&lt;-64",B11)</f>
        <v>1</v>
      </c>
      <c r="H32" s="266" t="str">
        <f t="shared" si="4"/>
        <v>|</v>
      </c>
      <c r="I32" s="86">
        <f>SUMIF(N4,"&gt;7",B11)+SUMIF(N4,"&gt;25",B11)+SUMIF(N4,"&gt;43",B11)+SUMIF(N4,"&gt;61",B11)-SUMIF(N4,"&lt;-10",B11)-SUMIF(N4,"&lt;-28",B11)-SUMIF(N4,"&lt;-46",B11)-SUMIF(N4,"&lt;-64",B11)</f>
        <v>1</v>
      </c>
      <c r="J32" s="127" t="str">
        <f t="shared" si="5"/>
        <v>|</v>
      </c>
      <c r="K32" s="169"/>
      <c r="L32" s="173"/>
      <c r="M32" s="171"/>
      <c r="N32" s="172"/>
      <c r="O32" s="169"/>
      <c r="P32" s="173"/>
      <c r="Q32" s="174"/>
      <c r="R32" s="175"/>
      <c r="S32" s="173"/>
      <c r="T32" s="248"/>
      <c r="U32" s="249"/>
      <c r="V32" s="205">
        <v>17</v>
      </c>
      <c r="W32" s="147">
        <v>250</v>
      </c>
      <c r="X32" s="288">
        <v>184</v>
      </c>
      <c r="Y32" s="263">
        <v>8</v>
      </c>
      <c r="Z32" s="131">
        <v>4</v>
      </c>
      <c r="AA32" s="53">
        <f>SUMIF(AG4,"&gt;7",V11)+SUMIF(AG4,"&gt;25",V11)+SUMIF(AG4,"&gt;43",V11)+SUMIF(AG4,"&gt;61",V11)-SUMIF(AG4,"&lt;-10",V11)-SUMIF(AG4,"&lt;-28",V11)-SUMIF(AG4,"&lt;-46",V11)-SUMIF(AG4,"&lt;-64",V11)</f>
        <v>1</v>
      </c>
      <c r="AB32" s="266" t="str">
        <f t="shared" si="6"/>
        <v>|</v>
      </c>
      <c r="AC32" s="86">
        <f>SUMIF(AH4,"&gt;7",V11)+SUMIF(AH4,"&gt;25",V11)+SUMIF(AH4,"&gt;43",V11)+SUMIF(AH4,"&gt;61",V11)-SUMIF(AH4,"&lt;-10",V11)-SUMIF(AH4,"&lt;-28",V11)-SUMIF(AH4,"&lt;-46",V11)-SUMIF(AH4,"&lt;-64",V11)</f>
        <v>1</v>
      </c>
      <c r="AD32" s="127" t="str">
        <f t="shared" si="7"/>
        <v>|</v>
      </c>
      <c r="AE32" s="169"/>
      <c r="AF32" s="173"/>
      <c r="AG32" s="171"/>
      <c r="AH32" s="172"/>
      <c r="AI32" s="169"/>
      <c r="AJ32" s="173"/>
      <c r="AK32" s="174"/>
      <c r="AL32" s="175"/>
      <c r="AM32" s="173"/>
      <c r="AN32" s="59"/>
    </row>
    <row r="33" spans="2:40" ht="15.75" customHeight="1">
      <c r="B33" s="207">
        <v>18</v>
      </c>
      <c r="C33" s="270">
        <v>203</v>
      </c>
      <c r="D33" s="286">
        <v>188</v>
      </c>
      <c r="E33" s="143">
        <v>6</v>
      </c>
      <c r="F33" s="267">
        <v>3</v>
      </c>
      <c r="G33" s="51">
        <f>SUMIF(M4,"&gt;5",B11)+SUMIF(M4,"&gt;23",B11)+SUMIF(M4,"&gt;41",B11)+SUMIF(M4,"&gt;59",B11)-SUMIF(M4,"&lt;-12",B11)-SUMIF(M4,"&lt;-30",B11)-SUMIF(M4,"&lt;-48",B11)-SUMIF(M4,"&lt;-66",B11)</f>
        <v>2</v>
      </c>
      <c r="H33" s="131" t="str">
        <f t="shared" si="4"/>
        <v>| |</v>
      </c>
      <c r="I33" s="85">
        <f>SUMIF(N4,"&gt;5",B11)+SUMIF(N4,"&gt;23",B11)+SUMIF(N4,"&gt;41",B11)+SUMIF(N4,"&gt;59",B11)-SUMIF(N4,"&lt;-12",B11)-SUMIF(N4,"&lt;-30",B11)-SUMIF(N4,"&lt;-48",B11)-SUMIF(N4,"&lt;-66",B11)</f>
        <v>1</v>
      </c>
      <c r="J33" s="132" t="str">
        <f t="shared" si="5"/>
        <v>|</v>
      </c>
      <c r="K33" s="177"/>
      <c r="L33" s="181"/>
      <c r="M33" s="179"/>
      <c r="N33" s="180"/>
      <c r="O33" s="262"/>
      <c r="P33" s="186"/>
      <c r="Q33" s="187"/>
      <c r="R33" s="264"/>
      <c r="S33" s="186"/>
      <c r="T33" s="248"/>
      <c r="U33" s="249"/>
      <c r="V33" s="207">
        <v>18</v>
      </c>
      <c r="W33" s="270">
        <v>203</v>
      </c>
      <c r="X33" s="286">
        <v>188</v>
      </c>
      <c r="Y33" s="143">
        <v>6</v>
      </c>
      <c r="Z33" s="267">
        <v>3</v>
      </c>
      <c r="AA33" s="51">
        <f>SUMIF(AG4,"&gt;5",V11)+SUMIF(AG4,"&gt;23",V11)+SUMIF(AG4,"&gt;41",V11)+SUMIF(AG4,"&gt;59",V11)-SUMIF(AG4,"&lt;-12",V11)-SUMIF(AG4,"&lt;-30",V11)-SUMIF(AG4,"&lt;-48",V11)-SUMIF(AG4,"&lt;-66",V11)</f>
        <v>2</v>
      </c>
      <c r="AB33" s="131" t="str">
        <f t="shared" si="6"/>
        <v>| |</v>
      </c>
      <c r="AC33" s="85">
        <f>SUMIF(AH4,"&gt;5",V11)+SUMIF(AH4,"&gt;23",V11)+SUMIF(AH4,"&gt;41",V11)+SUMIF(AH4,"&gt;59",V11)-SUMIF(AH4,"&lt;-12",V11)-SUMIF(AH4,"&lt;-30",V11)-SUMIF(AH4,"&lt;-48",V11)-SUMIF(AH4,"&lt;-66",V11)</f>
        <v>1</v>
      </c>
      <c r="AD33" s="132" t="str">
        <f t="shared" si="7"/>
        <v>|</v>
      </c>
      <c r="AE33" s="177"/>
      <c r="AF33" s="181"/>
      <c r="AG33" s="179"/>
      <c r="AH33" s="180"/>
      <c r="AI33" s="185"/>
      <c r="AJ33" s="186"/>
      <c r="AK33" s="187"/>
      <c r="AL33" s="188"/>
      <c r="AM33" s="186"/>
      <c r="AN33" s="59"/>
    </row>
    <row r="34" spans="2:40" ht="15.75" customHeight="1">
      <c r="B34" s="119" t="s">
        <v>11</v>
      </c>
      <c r="C34" s="120">
        <f>SUM(C25:C33)</f>
        <v>2188</v>
      </c>
      <c r="D34" s="280">
        <f>SUM(D25:D33)</f>
        <v>1764</v>
      </c>
      <c r="E34" s="121" t="s">
        <v>11</v>
      </c>
      <c r="F34" s="122">
        <f>SUM(F25:F33)</f>
        <v>34</v>
      </c>
      <c r="G34" s="52">
        <f>SUM(G25:G33)</f>
        <v>12</v>
      </c>
      <c r="H34" s="52">
        <f>G34</f>
        <v>12</v>
      </c>
      <c r="I34" s="123">
        <f>SUM(I25:I33)</f>
        <v>9</v>
      </c>
      <c r="J34" s="148">
        <f>I34</f>
        <v>9</v>
      </c>
      <c r="K34" s="167"/>
      <c r="L34" s="165"/>
      <c r="M34" s="163"/>
      <c r="N34" s="164"/>
      <c r="O34" s="161"/>
      <c r="P34" s="165"/>
      <c r="Q34" s="211"/>
      <c r="R34" s="161"/>
      <c r="S34" s="165"/>
      <c r="T34" s="248"/>
      <c r="U34" s="249"/>
      <c r="V34" s="119" t="s">
        <v>11</v>
      </c>
      <c r="W34" s="120">
        <f>SUM(W25:W33)</f>
        <v>2188</v>
      </c>
      <c r="X34" s="280">
        <f>SUM(X25:X33)</f>
        <v>1764</v>
      </c>
      <c r="Y34" s="121" t="s">
        <v>11</v>
      </c>
      <c r="Z34" s="122">
        <f>SUM(Z25:Z33)</f>
        <v>34</v>
      </c>
      <c r="AA34" s="52">
        <f>SUM(AA25:AA33)</f>
        <v>12</v>
      </c>
      <c r="AB34" s="52">
        <f>AA34</f>
        <v>12</v>
      </c>
      <c r="AC34" s="123">
        <f>SUM(AC25:AC33)</f>
        <v>9</v>
      </c>
      <c r="AD34" s="148">
        <f>AC34</f>
        <v>9</v>
      </c>
      <c r="AE34" s="167"/>
      <c r="AF34" s="165"/>
      <c r="AG34" s="163"/>
      <c r="AH34" s="164"/>
      <c r="AI34" s="161"/>
      <c r="AJ34" s="165"/>
      <c r="AK34" s="211"/>
      <c r="AL34" s="161"/>
      <c r="AM34" s="165"/>
      <c r="AN34" s="59"/>
    </row>
    <row r="35" spans="2:40" ht="15.75" customHeight="1">
      <c r="B35" s="128" t="s">
        <v>4</v>
      </c>
      <c r="C35" s="129">
        <f>SUM(C20)</f>
        <v>2491</v>
      </c>
      <c r="D35" s="282">
        <f>SUM(D20)</f>
        <v>2188</v>
      </c>
      <c r="E35" s="130" t="s">
        <v>4</v>
      </c>
      <c r="F35" s="131">
        <f>SUM(F20)</f>
        <v>35</v>
      </c>
      <c r="G35" s="53">
        <f>SUM(G20)</f>
        <v>12</v>
      </c>
      <c r="H35" s="76">
        <f>G35</f>
        <v>12</v>
      </c>
      <c r="I35" s="132">
        <f>SUM(I20)</f>
        <v>10</v>
      </c>
      <c r="J35" s="149">
        <f>I35</f>
        <v>10</v>
      </c>
      <c r="K35" s="213"/>
      <c r="L35" s="214"/>
      <c r="M35" s="179"/>
      <c r="N35" s="180"/>
      <c r="O35" s="213"/>
      <c r="P35" s="215"/>
      <c r="Q35" s="182"/>
      <c r="R35" s="213"/>
      <c r="S35" s="215"/>
      <c r="T35" s="248"/>
      <c r="U35" s="249"/>
      <c r="V35" s="128" t="s">
        <v>4</v>
      </c>
      <c r="W35" s="129">
        <f>SUM(W20)</f>
        <v>2491</v>
      </c>
      <c r="X35" s="282">
        <f>SUM(X20)</f>
        <v>2188</v>
      </c>
      <c r="Y35" s="130" t="s">
        <v>4</v>
      </c>
      <c r="Z35" s="131">
        <f>SUM(Z20)</f>
        <v>35</v>
      </c>
      <c r="AA35" s="53">
        <f>SUM(AA20)</f>
        <v>12</v>
      </c>
      <c r="AB35" s="76">
        <f>AA35</f>
        <v>12</v>
      </c>
      <c r="AC35" s="132">
        <f>SUM(AC20)</f>
        <v>10</v>
      </c>
      <c r="AD35" s="149">
        <f>AC35</f>
        <v>10</v>
      </c>
      <c r="AE35" s="213"/>
      <c r="AF35" s="214"/>
      <c r="AG35" s="179"/>
      <c r="AH35" s="180"/>
      <c r="AI35" s="213"/>
      <c r="AJ35" s="215"/>
      <c r="AK35" s="182"/>
      <c r="AL35" s="213"/>
      <c r="AM35" s="215"/>
      <c r="AN35" s="59"/>
    </row>
    <row r="36" spans="2:40" ht="20.25" customHeight="1">
      <c r="B36" s="135" t="s">
        <v>12</v>
      </c>
      <c r="C36" s="136">
        <f>SUM(C34+C35)</f>
        <v>4679</v>
      </c>
      <c r="D36" s="284">
        <f>SUM(D34+D35)</f>
        <v>3952</v>
      </c>
      <c r="E36" s="137" t="s">
        <v>12</v>
      </c>
      <c r="F36" s="138">
        <f>SUM(F34+F35)</f>
        <v>69</v>
      </c>
      <c r="G36" s="77">
        <f>SUM(G34+G35)</f>
        <v>24</v>
      </c>
      <c r="H36" s="77">
        <f>G36</f>
        <v>24</v>
      </c>
      <c r="I36" s="150">
        <f>SUM(I34+I35)</f>
        <v>19</v>
      </c>
      <c r="J36" s="289">
        <f>I36</f>
        <v>19</v>
      </c>
      <c r="K36" s="161"/>
      <c r="L36" s="217"/>
      <c r="M36" s="218"/>
      <c r="N36" s="219"/>
      <c r="O36" s="220"/>
      <c r="P36" s="221"/>
      <c r="Q36" s="222"/>
      <c r="R36" s="223"/>
      <c r="S36" s="224"/>
      <c r="T36" s="248"/>
      <c r="U36" s="249"/>
      <c r="V36" s="135" t="s">
        <v>12</v>
      </c>
      <c r="W36" s="136">
        <f>SUM(W34+W35)</f>
        <v>4679</v>
      </c>
      <c r="X36" s="284">
        <f>SUM(X34+X35)</f>
        <v>3952</v>
      </c>
      <c r="Y36" s="137" t="s">
        <v>12</v>
      </c>
      <c r="Z36" s="138">
        <f>SUM(Z34+Z35)</f>
        <v>69</v>
      </c>
      <c r="AA36" s="77">
        <f>SUM(AA34+AA35)</f>
        <v>24</v>
      </c>
      <c r="AB36" s="77">
        <f>AA36</f>
        <v>24</v>
      </c>
      <c r="AC36" s="150">
        <f>SUM(AC34+AC35)</f>
        <v>19</v>
      </c>
      <c r="AD36" s="289">
        <f>AC36</f>
        <v>19</v>
      </c>
      <c r="AE36" s="161"/>
      <c r="AF36" s="217"/>
      <c r="AG36" s="218"/>
      <c r="AH36" s="219"/>
      <c r="AI36" s="220"/>
      <c r="AJ36" s="221"/>
      <c r="AK36" s="222"/>
      <c r="AL36" s="223"/>
      <c r="AM36" s="224"/>
      <c r="AN36" s="59"/>
    </row>
    <row r="37" spans="2:40" ht="20.25" customHeight="1">
      <c r="B37" s="41"/>
      <c r="C37" s="352"/>
      <c r="D37" s="353"/>
      <c r="E37" s="334"/>
      <c r="F37" s="335"/>
      <c r="G37" s="338" t="s">
        <v>30</v>
      </c>
      <c r="H37" s="339"/>
      <c r="I37" s="339"/>
      <c r="J37" s="340"/>
      <c r="K37" s="16"/>
      <c r="L37" s="341"/>
      <c r="M37" s="72"/>
      <c r="N37" s="343"/>
      <c r="O37" s="6"/>
      <c r="P37" s="345"/>
      <c r="Q37" s="346"/>
      <c r="R37" s="6"/>
      <c r="S37" s="347"/>
      <c r="T37" s="59"/>
      <c r="V37" s="41"/>
      <c r="W37" s="352"/>
      <c r="X37" s="353"/>
      <c r="Y37" s="334"/>
      <c r="Z37" s="335"/>
      <c r="AA37" s="338" t="s">
        <v>30</v>
      </c>
      <c r="AB37" s="339"/>
      <c r="AC37" s="339"/>
      <c r="AD37" s="340"/>
      <c r="AE37" s="16"/>
      <c r="AF37" s="341"/>
      <c r="AG37" s="72"/>
      <c r="AH37" s="343"/>
      <c r="AI37" s="6"/>
      <c r="AJ37" s="345"/>
      <c r="AK37" s="346"/>
      <c r="AL37" s="6"/>
      <c r="AM37" s="347"/>
      <c r="AN37" s="59"/>
    </row>
    <row r="38" spans="2:40" ht="20.25" customHeight="1">
      <c r="B38" s="17"/>
      <c r="C38" s="320"/>
      <c r="D38" s="321"/>
      <c r="E38" s="336"/>
      <c r="F38" s="337"/>
      <c r="G38" s="322" t="s">
        <v>31</v>
      </c>
      <c r="H38" s="323"/>
      <c r="I38" s="323"/>
      <c r="J38" s="324"/>
      <c r="K38" s="11"/>
      <c r="L38" s="342"/>
      <c r="M38" s="73"/>
      <c r="N38" s="344"/>
      <c r="O38" s="43"/>
      <c r="P38" s="346"/>
      <c r="Q38" s="346"/>
      <c r="R38" s="43"/>
      <c r="S38" s="348"/>
      <c r="T38" s="59"/>
      <c r="V38" s="17"/>
      <c r="W38" s="320"/>
      <c r="X38" s="321"/>
      <c r="Y38" s="336"/>
      <c r="Z38" s="337"/>
      <c r="AA38" s="322" t="s">
        <v>31</v>
      </c>
      <c r="AB38" s="323"/>
      <c r="AC38" s="323"/>
      <c r="AD38" s="324"/>
      <c r="AE38" s="11"/>
      <c r="AF38" s="342"/>
      <c r="AG38" s="73"/>
      <c r="AH38" s="344"/>
      <c r="AI38" s="43"/>
      <c r="AJ38" s="346"/>
      <c r="AK38" s="346"/>
      <c r="AL38" s="43"/>
      <c r="AM38" s="348"/>
      <c r="AN38" s="59"/>
    </row>
    <row r="39" spans="2:40" ht="20.25" customHeight="1">
      <c r="B39" s="478" t="s">
        <v>22</v>
      </c>
      <c r="C39" s="326"/>
      <c r="D39" s="329" t="s">
        <v>9</v>
      </c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14"/>
      <c r="T39" s="59"/>
      <c r="V39" s="478" t="s">
        <v>22</v>
      </c>
      <c r="W39" s="326"/>
      <c r="X39" s="329" t="s">
        <v>9</v>
      </c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14"/>
      <c r="AN39" s="59"/>
    </row>
    <row r="40" spans="2:40" ht="20.25" customHeight="1">
      <c r="B40" s="327"/>
      <c r="C40" s="328"/>
      <c r="D40" s="331" t="s">
        <v>10</v>
      </c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3"/>
      <c r="T40" s="59"/>
      <c r="V40" s="327"/>
      <c r="W40" s="328"/>
      <c r="X40" s="331" t="s">
        <v>10</v>
      </c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3"/>
      <c r="AN40" s="59"/>
    </row>
    <row r="41" spans="2:41" ht="20.25" customHeight="1">
      <c r="B41" s="316"/>
      <c r="C41" s="317"/>
      <c r="D41" s="318" t="s">
        <v>54</v>
      </c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 t="s">
        <v>62</v>
      </c>
      <c r="S41" s="319"/>
      <c r="T41" s="59"/>
      <c r="V41" s="316"/>
      <c r="W41" s="317"/>
      <c r="X41" s="318" t="s">
        <v>54</v>
      </c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 t="s">
        <v>62</v>
      </c>
      <c r="AM41" s="319"/>
      <c r="AN41" s="59"/>
      <c r="AO41" s="1"/>
    </row>
    <row r="42" spans="1:40" ht="11.25" customHeight="1">
      <c r="A42" s="7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7"/>
      <c r="U42" s="7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7"/>
    </row>
    <row r="43" spans="2:40" ht="15.75" customHeight="1">
      <c r="B43" s="8"/>
      <c r="C43" s="9"/>
      <c r="D43" s="8"/>
      <c r="E43" s="9"/>
      <c r="F43" s="9"/>
      <c r="G43" s="9"/>
      <c r="H43" s="9"/>
      <c r="I43" s="9"/>
      <c r="J43" s="8"/>
      <c r="K43" s="9"/>
      <c r="L43" s="8"/>
      <c r="M43" s="9"/>
      <c r="N43" s="8"/>
      <c r="O43" s="9"/>
      <c r="P43" s="3"/>
      <c r="Q43" s="2"/>
      <c r="R43" s="13"/>
      <c r="S43" s="14"/>
      <c r="T43" s="5"/>
      <c r="V43" s="8"/>
      <c r="W43" s="9"/>
      <c r="X43" s="8"/>
      <c r="Y43" s="9"/>
      <c r="Z43" s="9"/>
      <c r="AA43" s="9"/>
      <c r="AB43" s="9"/>
      <c r="AC43" s="9"/>
      <c r="AD43" s="8"/>
      <c r="AE43" s="9"/>
      <c r="AF43" s="8"/>
      <c r="AG43" s="9"/>
      <c r="AH43" s="8"/>
      <c r="AI43" s="9"/>
      <c r="AJ43" s="3"/>
      <c r="AK43" s="2"/>
      <c r="AL43" s="13"/>
      <c r="AM43" s="14"/>
      <c r="AN43" s="5"/>
    </row>
  </sheetData>
  <sheetProtection/>
  <mergeCells count="128">
    <mergeCell ref="V21:AM21"/>
    <mergeCell ref="V22:AM22"/>
    <mergeCell ref="AG23:AH23"/>
    <mergeCell ref="AI23:AJ23"/>
    <mergeCell ref="AK23:AM23"/>
    <mergeCell ref="AB7:AD7"/>
    <mergeCell ref="AL41:AM41"/>
    <mergeCell ref="V42:AM42"/>
    <mergeCell ref="AH37:AH38"/>
    <mergeCell ref="AJ37:AK38"/>
    <mergeCell ref="AM37:AM38"/>
    <mergeCell ref="X39:AM39"/>
    <mergeCell ref="X40:AM40"/>
    <mergeCell ref="X41:AK41"/>
    <mergeCell ref="V39:W40"/>
    <mergeCell ref="V41:W41"/>
    <mergeCell ref="AA37:AD37"/>
    <mergeCell ref="AF37:AF38"/>
    <mergeCell ref="W38:X38"/>
    <mergeCell ref="AA38:AD38"/>
    <mergeCell ref="W37:X37"/>
    <mergeCell ref="Y37:Z38"/>
    <mergeCell ref="AF7:AG7"/>
    <mergeCell ref="AI7:AJ7"/>
    <mergeCell ref="O23:P23"/>
    <mergeCell ref="M23:N23"/>
    <mergeCell ref="AB23:AB24"/>
    <mergeCell ref="AD23:AD24"/>
    <mergeCell ref="AE23:AF23"/>
    <mergeCell ref="Z23:Z24"/>
    <mergeCell ref="AA23:AA24"/>
    <mergeCell ref="L37:L38"/>
    <mergeCell ref="P37:Q38"/>
    <mergeCell ref="S37:S38"/>
    <mergeCell ref="AC23:AC24"/>
    <mergeCell ref="V23:V24"/>
    <mergeCell ref="W23:W24"/>
    <mergeCell ref="X23:X24"/>
    <mergeCell ref="Y23:Y24"/>
    <mergeCell ref="AL7:AM7"/>
    <mergeCell ref="V9:V10"/>
    <mergeCell ref="W9:W10"/>
    <mergeCell ref="X9:X10"/>
    <mergeCell ref="Y9:Y10"/>
    <mergeCell ref="Z9:Z10"/>
    <mergeCell ref="AA9:AA10"/>
    <mergeCell ref="AB9:AB10"/>
    <mergeCell ref="AC9:AC10"/>
    <mergeCell ref="AE9:AF9"/>
    <mergeCell ref="AK9:AM9"/>
    <mergeCell ref="AG9:AH9"/>
    <mergeCell ref="AI9:AJ9"/>
    <mergeCell ref="AD9:AD10"/>
    <mergeCell ref="X7:Y7"/>
    <mergeCell ref="V8:Y8"/>
    <mergeCell ref="V1:AM1"/>
    <mergeCell ref="W2:AL2"/>
    <mergeCell ref="AG3:AH3"/>
    <mergeCell ref="AJ3:AK3"/>
    <mergeCell ref="V4:W4"/>
    <mergeCell ref="X4:AD4"/>
    <mergeCell ref="W3:AD3"/>
    <mergeCell ref="AE3:AF3"/>
    <mergeCell ref="V5:V6"/>
    <mergeCell ref="W5:AD6"/>
    <mergeCell ref="AJ4:AK4"/>
    <mergeCell ref="AG5:AJ6"/>
    <mergeCell ref="AK5:AM6"/>
    <mergeCell ref="AE5:AF6"/>
    <mergeCell ref="B1:S1"/>
    <mergeCell ref="B5:B6"/>
    <mergeCell ref="C5:J6"/>
    <mergeCell ref="K5:L6"/>
    <mergeCell ref="C2:R2"/>
    <mergeCell ref="D4:J4"/>
    <mergeCell ref="C3:J3"/>
    <mergeCell ref="P3:Q3"/>
    <mergeCell ref="M3:N3"/>
    <mergeCell ref="K3:L3"/>
    <mergeCell ref="H23:H24"/>
    <mergeCell ref="K9:L9"/>
    <mergeCell ref="M9:N9"/>
    <mergeCell ref="B22:S22"/>
    <mergeCell ref="B42:S42"/>
    <mergeCell ref="E23:E24"/>
    <mergeCell ref="D41:Q41"/>
    <mergeCell ref="G37:J37"/>
    <mergeCell ref="G38:J38"/>
    <mergeCell ref="C37:D37"/>
    <mergeCell ref="D40:S40"/>
    <mergeCell ref="R41:S41"/>
    <mergeCell ref="F23:F24"/>
    <mergeCell ref="B41:C41"/>
    <mergeCell ref="I23:I24"/>
    <mergeCell ref="B21:S21"/>
    <mergeCell ref="B23:B24"/>
    <mergeCell ref="J9:J10"/>
    <mergeCell ref="D39:S39"/>
    <mergeCell ref="K23:L23"/>
    <mergeCell ref="Q23:S23"/>
    <mergeCell ref="N37:N38"/>
    <mergeCell ref="J23:J24"/>
    <mergeCell ref="D23:D24"/>
    <mergeCell ref="E37:F38"/>
    <mergeCell ref="C38:D38"/>
    <mergeCell ref="B39:C40"/>
    <mergeCell ref="G23:G24"/>
    <mergeCell ref="C23:C24"/>
    <mergeCell ref="F9:F10"/>
    <mergeCell ref="C9:C10"/>
    <mergeCell ref="D9:D10"/>
    <mergeCell ref="G9:G10"/>
    <mergeCell ref="E9:E10"/>
    <mergeCell ref="H9:H10"/>
    <mergeCell ref="I9:I10"/>
    <mergeCell ref="B9:B10"/>
    <mergeCell ref="B4:C4"/>
    <mergeCell ref="P4:Q4"/>
    <mergeCell ref="M5:P6"/>
    <mergeCell ref="Q5:S6"/>
    <mergeCell ref="Q9:S9"/>
    <mergeCell ref="O9:P9"/>
    <mergeCell ref="H7:J7"/>
    <mergeCell ref="L7:M7"/>
    <mergeCell ref="O7:P7"/>
    <mergeCell ref="R7:S7"/>
    <mergeCell ref="D7:E7"/>
    <mergeCell ref="B8:E8"/>
  </mergeCells>
  <printOptions horizontalCentered="1" verticalCentered="1"/>
  <pageMargins left="0.06" right="0" top="0" bottom="0" header="0" footer="0"/>
  <pageSetup horizontalDpi="300" verticalDpi="300" orientation="landscape" paperSize="9" scale="82" r:id="rId2"/>
  <headerFooter alignWithMargins="0">
    <evenHeader>&amp;C&amp;"arial,Bold"&amp;10&amp;K3E8430Nokia Internal Use Only</evenHeader>
    <evenFooter>&amp;C&amp;"arial,Bold"&amp;10&amp;K3E8430Nokia Internal Use Only</evenFooter>
    <firstHeader>&amp;C&amp;"arial,Bold"&amp;10&amp;K3E8430Nokia Internal Use Only</firstHeader>
    <firstFooter>&amp;C&amp;"arial,Bold"&amp;10&amp;K3E8430Nokia Internal Use Only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ol-data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</dc:creator>
  <cp:keywords/>
  <dc:description/>
  <cp:lastModifiedBy> </cp:lastModifiedBy>
  <cp:lastPrinted>2017-07-27T17:42:35Z</cp:lastPrinted>
  <dcterms:created xsi:type="dcterms:W3CDTF">2004-07-03T15:51:27Z</dcterms:created>
  <dcterms:modified xsi:type="dcterms:W3CDTF">2017-08-18T11:39:53Z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10d4fecc-89fa-4644-b545-62e5c404d2d4</vt:lpwstr>
  </property>
  <property fmtid="{D5CDD505-2E9C-101B-9397-08002B2CF9AE}" pid="3" name="NokiaConfidentiality">
    <vt:lpwstr>Company Confidential</vt:lpwstr>
  </property>
</Properties>
</file>